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pina.ea\Desktop\Заявки\Сводные заявки для закупа\Закуп деталей трубопровода\Февраль 2024\"/>
    </mc:Choice>
  </mc:AlternateContent>
  <bookViews>
    <workbookView xWindow="0" yWindow="0" windowWidth="28800" windowHeight="12435"/>
  </bookViews>
  <sheets>
    <sheet name="Лист1" sheetId="1" r:id="rId1"/>
  </sheets>
  <definedNames>
    <definedName name="_xlnm._FilterDatabase" localSheetId="0" hidden="1">Лист1!$A$13:$O$220</definedName>
    <definedName name="_xlnm.Print_Area" localSheetId="0">Лист1!$A$1:$O$225</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8" i="1" l="1"/>
  <c r="G220" i="1" l="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9" i="1"/>
  <c r="J14" i="1"/>
  <c r="J220" i="1" l="1"/>
  <c r="C106" i="1"/>
  <c r="C101" i="1"/>
  <c r="C100" i="1"/>
  <c r="C37" i="1"/>
  <c r="C174" i="1"/>
  <c r="C98" i="1"/>
  <c r="C36" i="1"/>
  <c r="C95" i="1"/>
  <c r="C94" i="1"/>
  <c r="C35" i="1"/>
  <c r="C34" i="1"/>
  <c r="C93" i="1"/>
  <c r="C32" i="1"/>
  <c r="C86" i="1"/>
  <c r="C83" i="1"/>
  <c r="C82" i="1"/>
  <c r="C189" i="1"/>
  <c r="C80" i="1"/>
  <c r="C79" i="1"/>
  <c r="C31" i="1"/>
  <c r="C77" i="1"/>
  <c r="C72" i="1"/>
  <c r="C71" i="1"/>
  <c r="C69" i="1"/>
  <c r="C29" i="1"/>
  <c r="C68" i="1"/>
  <c r="C67" i="1"/>
  <c r="C28" i="1"/>
  <c r="C27" i="1"/>
  <c r="C149" i="1"/>
  <c r="C26" i="1"/>
  <c r="C66" i="1"/>
  <c r="C25" i="1" l="1"/>
  <c r="C65" i="1"/>
  <c r="C146" i="1"/>
  <c r="C64" i="1"/>
  <c r="C63" i="1"/>
  <c r="C61" i="1"/>
  <c r="C144" i="1"/>
  <c r="C24" i="1" l="1"/>
  <c r="C22" i="1"/>
  <c r="C143" i="1"/>
  <c r="C21" i="1"/>
  <c r="C138" i="1"/>
  <c r="C136" i="1"/>
  <c r="C135" i="1"/>
  <c r="C133" i="1"/>
  <c r="C56" i="1"/>
  <c r="C131" i="1"/>
  <c r="C20" i="1"/>
  <c r="C129" i="1"/>
  <c r="C55" i="1"/>
  <c r="C19" i="1"/>
  <c r="C126" i="1"/>
  <c r="C125" i="1"/>
  <c r="C53" i="1"/>
  <c r="C51" i="1"/>
  <c r="C50" i="1"/>
  <c r="C18" i="1"/>
  <c r="C48" i="1"/>
  <c r="C204" i="1"/>
  <c r="C45" i="1"/>
  <c r="C121" i="1"/>
  <c r="C120" i="1"/>
  <c r="C185" i="1"/>
  <c r="C201" i="1"/>
  <c r="C17" i="1"/>
  <c r="C119" i="1"/>
  <c r="C183" i="1"/>
  <c r="C117" i="1"/>
  <c r="C181" i="1"/>
  <c r="C177" i="1"/>
  <c r="C113" i="1"/>
  <c r="C14" i="1"/>
  <c r="C111" i="1"/>
  <c r="C108" i="1"/>
  <c r="C110" i="1"/>
  <c r="C220" i="1" l="1"/>
</calcChain>
</file>

<file path=xl/sharedStrings.xml><?xml version="1.0" encoding="utf-8"?>
<sst xmlns="http://schemas.openxmlformats.org/spreadsheetml/2006/main" count="1338" uniqueCount="673">
  <si>
    <t>Опора 108-КП-А11 ст.3сп5 ОСТ 36-146-88</t>
  </si>
  <si>
    <t>шт</t>
  </si>
  <si>
    <t>Остаток ц.скл. для ИП-2-6, с учетом остатка цеха И-4</t>
  </si>
  <si>
    <t>Материал для ремонта тр-да пропарки колонн поз. 114/3, 114а/3 до наступления ОКР</t>
  </si>
  <si>
    <t>Опора 273-ТО-А2 ст.3сп5 ОСТ 36-146-88</t>
  </si>
  <si>
    <t>Сводная заявка в ОКОиМ (особый порядок подачи) 000004697 от 26.10.2023 9:12:18</t>
  </si>
  <si>
    <t>проект №-19126-ТХ, АТХ,АС цех Д-5-6 "Установка коалесирующего фильтра на трубопроводе всасывания компрессора контейнерного типа Aerzen VMY 436Y"</t>
  </si>
  <si>
    <t>2085 п.33</t>
  </si>
  <si>
    <t>Опора 273-ХБ-А ст.3сп5 ОСТ 36-146-88</t>
  </si>
  <si>
    <t>2085 п.34</t>
  </si>
  <si>
    <t>Опора 57-КП-А21 ст.3сп5 ОСТ 36-146-88</t>
  </si>
  <si>
    <t>30</t>
  </si>
  <si>
    <t>Сводная заявка в ОКОиМ (особый порядок подачи) 000004741 от 09.11.2023 11:32:41</t>
  </si>
  <si>
    <t>Отвод 90-108х4 ст.12Х18Н10Т ГОСТ 17375-2001</t>
  </si>
  <si>
    <t>Сводная заявка в ОКОиМ (особый порядок подачи) 000004735 от 08.11.2023 10:37:31</t>
  </si>
  <si>
    <t>по проекту по ТУ 1468-001-17192736-01 (спецификация в файлах)</t>
  </si>
  <si>
    <t>Цех И-5В проект 19563- ТХ "Замена насоса №722/1</t>
  </si>
  <si>
    <t>Отвод 90-108х6 ст.20 ГОСТ 17375-2001</t>
  </si>
  <si>
    <t>Остаток ц.скл. для цеха И-2, остаток цеха на списании</t>
  </si>
  <si>
    <t>Отвод 90-159х6 ст.20 ГОСТ 17375-2001</t>
  </si>
  <si>
    <t>С учетом остатка на ц.скл., ходовой материал</t>
  </si>
  <si>
    <t>Отвод 90-273х7 ст.20 ГОСТ 17375-2001</t>
  </si>
  <si>
    <t>Отвод 90-32х3 ст.20 ГОСТ 17375-2001</t>
  </si>
  <si>
    <t>Ремонт трубопровода отопления подстанции Л-94</t>
  </si>
  <si>
    <t>Отвод 90-32х3,5 ст.12Х18Н10Т ГОСТ 17375-2001</t>
  </si>
  <si>
    <t>по проекту по СТО 79814898113-2009 (спецификация в файлах)</t>
  </si>
  <si>
    <t>2085 п.42</t>
  </si>
  <si>
    <t>Отвод 90-32х3,5 ст.20 ГОСТ 17375-2001</t>
  </si>
  <si>
    <t>На складах ОКС материал для выполнения СФР 2023</t>
  </si>
  <si>
    <t>Отвод 90-57х3,5 ст.20 ГОСТ 17375-2001</t>
  </si>
  <si>
    <t>Отвод 90-57х4 ст.20 ГОСТ 17375-2001</t>
  </si>
  <si>
    <t>Ремонт трубопровода отопления подстанции Л-94 и ГПП-1</t>
  </si>
  <si>
    <t>Отвод 90-57х5 ст.20 ГОСТ 17375-2001</t>
  </si>
  <si>
    <t>Сводная заявка в ОКОиМ 000001706 от 14.10.2023 0:00:00</t>
  </si>
  <si>
    <t>Отвод 90-89х4 ст.12Х18Н10Т ГОСТ 17375-2001</t>
  </si>
  <si>
    <t>Цех И-5П 101/3,19569. проект 19744- ТХ "Устройство тр-да пульпы каучука от насоса №732/1по проекту по ТУ 1468-001-17192736-01 (спецификация в файлах)</t>
  </si>
  <si>
    <t>Отвод 90-89х5 ст.20 ГОСТ 17375-2001</t>
  </si>
  <si>
    <t>Переход К-108х4-89х4 ст.20 ГОСТ 17378-2001</t>
  </si>
  <si>
    <t>2085 п.51</t>
  </si>
  <si>
    <t>Переход К-108х6-89х5 ст.20 ГОСТ 17378-2001</t>
  </si>
  <si>
    <t>Переход К-45х4-32х4 ст.20 ГОСТ 17378-2001</t>
  </si>
  <si>
    <t>Цеховые нужды</t>
  </si>
  <si>
    <t>Переход К-57х3-32х2 ст.20 ГОСТ 17378-2001</t>
  </si>
  <si>
    <t>2085 п.54</t>
  </si>
  <si>
    <t>Переход К-57х4-32х4 ст.20 ГОСТ 17378-2001</t>
  </si>
  <si>
    <t>Переход К-57х4-38х4 ст.12Х18Н10Т ГОСТ 17378-2001</t>
  </si>
  <si>
    <t>по проекту по ТУ 1468-002-17192736-03 (спецификация в файлах)</t>
  </si>
  <si>
    <t>Переход К-57х5-25х3 ст.20 ГОСТ 17378-2001</t>
  </si>
  <si>
    <t>Переход К-89х5-57х5 ст.20 ГОСТ 17378-2001</t>
  </si>
  <si>
    <t>Переход К-89х6-57х4 ст.12Х18Н10Т ГОСТ 17378-2001</t>
  </si>
  <si>
    <t>Будет списан на 19725 по проекту по ТУ 1468-002-17192736-03 (спецификация в файлах)</t>
  </si>
  <si>
    <t>2085 п.59</t>
  </si>
  <si>
    <t>Переход П1-1-14/23-29/32 ТС ГОСТ 25336</t>
  </si>
  <si>
    <t>Сводная заявка в ОКОиМ 000001746 от 09.11.2023 15:21:40</t>
  </si>
  <si>
    <t>проведение лабораторных анализов</t>
  </si>
  <si>
    <t>2085 п.60</t>
  </si>
  <si>
    <t>Переход П1-1-29/32-14/23 ТС ГОСТ 25336</t>
  </si>
  <si>
    <t>Сводная заявка в ОКОиМ (особый порядок подачи) 000004642 от 06.10.2023 14:39:18</t>
  </si>
  <si>
    <t xml:space="preserve"> 5шт на 2 квартал, 5шт на 4 квартал</t>
  </si>
  <si>
    <t>Выполнение хим. анализов</t>
  </si>
  <si>
    <t>2085 п.61</t>
  </si>
  <si>
    <t>Переход П1-1-29/32-19/26 ТС ГОСТ 25336</t>
  </si>
  <si>
    <t>2085 п.62</t>
  </si>
  <si>
    <t>Переход Э-108х6-57х4 ст.12Х18Н10Т ТУ 1468-002-17192736-03</t>
  </si>
  <si>
    <t>2085 п.63</t>
  </si>
  <si>
    <t>Отвод 30-108х4,5 ст.20 ГОСТ 17375-2001</t>
  </si>
  <si>
    <t>Сводная заявка в ОКОиМ (особый порядок подачи) 000004586 от 24.09.2023 13:04:30</t>
  </si>
  <si>
    <t>Лукин Александр Юрьевич</t>
  </si>
  <si>
    <t>СФР 2024г.цех Н-1-1а-12  отд.Н-12  проект №-11856-ТХ "Монтажно технологическая схема приема Avgas 100LL из отд. Ж-6/2 в емкость поз. 68 отд. №2 (Н-</t>
  </si>
  <si>
    <t>Отвод 30-45х3,5 ст.20 ГОСТ 17375-2001</t>
  </si>
  <si>
    <t>Сводная заявка в ОКОиМ (особый порядок подачи) 000004549 от 17.09.2023 8:54:52</t>
  </si>
  <si>
    <t>СФР 2024г.проект №-19933-ТХ цех Д-5-6 " Установка  приборов уровня на сепараторах №50/1,2"</t>
  </si>
  <si>
    <t>Отвод 30-89х4,5 ст.20 ГОСТ 17375-2001</t>
  </si>
  <si>
    <t>4</t>
  </si>
  <si>
    <t xml:space="preserve">  срок поставки МТР к июль ОКР 2024г.цех Н-13-14 проект №-11848-ТХ,АС "Обогрев емкости поз.586 паром вторичного вскипания из емкости поз.743".</t>
  </si>
  <si>
    <t>СФР 2024г.цех Н-4-5 проект 11837-ТХ «Замена теплообменника поз.513б»</t>
  </si>
  <si>
    <t>Сводная заявка в ОКОиМ (особый порядок подачи) 000004570 от 20.09.2023 11:02:39</t>
  </si>
  <si>
    <t>СФР 2024г.цех Н-4-5 проект 11835-ТХ «Замена теплообменника поз.22б»</t>
  </si>
  <si>
    <t>Отвод 45-325х8 ст.12Х18Н10Т ТУ 1468-001-17192736-01</t>
  </si>
  <si>
    <t>Сводная заявка в ОКОиМ (особый порядок подачи) 000004779 от 26.11.2023 10:48:50</t>
  </si>
  <si>
    <t xml:space="preserve">   Срок поставки к ОКР 2024г цех И-5В Проект -20020-ТХ"Замена насосов №532/1,2"</t>
  </si>
  <si>
    <t>Отвод 45-45х3,5 ст.ст.20 ГОСТ 17375-2001</t>
  </si>
  <si>
    <t>Сводная заявка в ОКОиМ (особый порядок подачи) 000004615 от 30.09.2023 11:46:28</t>
  </si>
  <si>
    <t xml:space="preserve"> СФР 2024г.цех ТИБА проект № 16804-ТХ "Переобвязка  аппарата №54"</t>
  </si>
  <si>
    <t>Отвод 45-57х3,5 ст.20 ГОСТ 17375-2001</t>
  </si>
  <si>
    <t>Сводная заявка в ОКОиМ (особый порядок подачи) 000004529 от 11.09.2023 14:48:23</t>
  </si>
  <si>
    <t>Материал находящийся на складах ОКС предназначен для переходящих мероприятий с 2023г. и будет реализован и списан в 2024г.</t>
  </si>
  <si>
    <t>СФР 2024г.цех ТИБА проект № 19898-ТХ "Переобвязка реактора №19/4 каскада №2"</t>
  </si>
  <si>
    <t>Отвод 45-89х4 ст.12Х18Н10Т ГОСТ 17375-2001</t>
  </si>
  <si>
    <t>Сводная заявка в ОКОиМ (особый порядок подачи) 000004820 от 03.12.2023 9:56:06</t>
  </si>
  <si>
    <t xml:space="preserve">  срок поставки МТР к июль ОКР 2024г.цех Е-1-9 проект-20038-ТХ "Замена насосов №57/1,2"</t>
  </si>
  <si>
    <t>Сводная заявка в ОКОиМ (особый порядок подачи) 000004778 от 26.11.2023 8:43:27</t>
  </si>
  <si>
    <t xml:space="preserve">   Срок поставки к ОКР 2024г цех И-5В Проект -19688-ТХ "Замена насосов №732/1"</t>
  </si>
  <si>
    <t>Отвод 90-108х4 ст.20 ГОСТ 17375-2001</t>
  </si>
  <si>
    <t>цех ЦС-2 CФР-2024г. проект 19707-ТХ, АТХ,АС "Установка массового расходомера на тр-де откачки изоамилен-изопреновой фракции".</t>
  </si>
  <si>
    <t>Сводная заявка в ОКОиМ (особый порядок подачи) 000004513 от 09.09.2023 9:14:37</t>
  </si>
  <si>
    <t xml:space="preserve"> СФР 2024г.цех И-3 проект №-19412 -ТХ,ЭМ,АТХ, "Замена насоса №214/3".</t>
  </si>
  <si>
    <t>Сводная заявка в ОКОиМ (особый порядок подачи) 000004644 от 07.10.2023 8:21:10</t>
  </si>
  <si>
    <t>Цех И-2 проект №17964-ТХ "Установка запально защитных устройств на печи №103/5"</t>
  </si>
  <si>
    <t>Отвод 90-108х4,5 ст.12Х18Н10Т ГОСТ 17375-2001</t>
  </si>
  <si>
    <t>Сводная заявка в ОКОиМ (особый порядок подачи) 000004864 от 11.12.2023 15:35:06</t>
  </si>
  <si>
    <t xml:space="preserve"> Инвест.проект №-11735 цех Н-13-14 "Техническое перевооружение установки Агидол-1 кристаллический. Обвязка апп-тов №464/1-3"</t>
  </si>
  <si>
    <t>Отвод 90-108х4,5 ст.20 ГОСТ 17375-2001</t>
  </si>
  <si>
    <t>Сводная заявка в ОКОиМ (особый порядок подачи) 000004550 от 17.09.2023 10:12:17</t>
  </si>
  <si>
    <t>СФР 2024г.проект №-19939-ТХ,АС цех Д-4-8-10 отделение Д-4 "Переобвязка теплообменника  № 36/1 "</t>
  </si>
  <si>
    <t>Сводная заявка в ОКОиМ (особый порядок подачи) 000004587 от 25.09.2023 9:36:47</t>
  </si>
  <si>
    <t>СФР 2024г.цех Н-1-1а-12  отд.Н-1  проект №-11823-ТХ "Замена насоса поз. 23/2".</t>
  </si>
  <si>
    <t>Отвод 90-159х4,5 ст.12Х18Н10Т ГОСТ 17375-2001</t>
  </si>
  <si>
    <t>Отвод 90-159х4,5 ст.20 ГОСТ 17375-2001</t>
  </si>
  <si>
    <t>Сводная заявка в ОКОиМ (особый порядок подачи) 000004512 от 09.09.2023 8:32:01</t>
  </si>
  <si>
    <t>цех ИП-2-6 проект 19515-ТХ"Установка теплообменника №105 для подогрева обессоленной воды".</t>
  </si>
  <si>
    <t>Отвод 90-219х10 ст.12Х18Н10Т ГОСТ 17375-2001</t>
  </si>
  <si>
    <t>Сводная заявка в ОКОиМ (особый порядок подачи) 000004774 от 25.11.2023 9:05:25</t>
  </si>
  <si>
    <t xml:space="preserve">  Срок поставки к ОКР СФР 2024г.цех И-3 проект №-20019 -ТХ "Замена насосов № 215/1,2".</t>
  </si>
  <si>
    <t>Отвод 90-325х12 ст.12Х18Н10Т ГОСТ 17375-2001</t>
  </si>
  <si>
    <t>Отвод 90-32х2,5-100-10-157-1,6 ОСТ 34-10-420-90</t>
  </si>
  <si>
    <t>Отвод 90-32х3 ст.12Х18Н10Т ГОСТ 17375-2001</t>
  </si>
  <si>
    <t>срок поставки МТР к ОКР СФР 2024г.цех И-7-10 проект-20028-ВК,АВК,ЭМ "Установка повысительного насоса №1 на хозяйственно-противопожарном тр-де"</t>
  </si>
  <si>
    <t xml:space="preserve"> СФР 2024г.цех И-3 проект №-20011 -ТХ,АС "Устройство тр-дов для возможности освобождения оборудования НУ №1,2 от углеводородов".</t>
  </si>
  <si>
    <t>Сводная заявка в ОКОиМ (особый порядок подачи) 000004521 от 10.09.2023 13:50:01</t>
  </si>
  <si>
    <t>цех И-4 Проект -19480-ТХ "Замена насосов № 456/1".</t>
  </si>
  <si>
    <t>Отвод 90-38х3 ст.12Х18Н10Т ГОСТ 17375-2001</t>
  </si>
  <si>
    <t>Сводная заявка в ОКОиМ (особый порядок подачи) 000004554 от 18.09.2023 14:22:51</t>
  </si>
  <si>
    <t>СФР 2024г.цех Н-4-5 проект 11834-ТХ «Замена теплообменника поз.17»</t>
  </si>
  <si>
    <t>Отвод 90-38х3,5 ст.20 ГОСТ 17375-2001</t>
  </si>
  <si>
    <t>Отвод 90-426х9 ст.20 ГОСТ 17375-2001</t>
  </si>
  <si>
    <t>Отвод 90-45х3 ст.20 ГОСТ 17375-2001</t>
  </si>
  <si>
    <t>цех И-4 отд. И-4/1 Проект -19837-ТХ "Устройство трубопроводов отдувок из холодильника № 151/3 в цех И-3".</t>
  </si>
  <si>
    <t>Отвод 90-45х3,5 ст.20 ГОСТ 17375-2001</t>
  </si>
  <si>
    <t>Отвод 90-57х3,5 ст.12Х18Н10Т ГОСТ 17375-2001</t>
  </si>
  <si>
    <t>Сводная заявка в ОКОиМ (особый порядок подачи) 000004602 от 27.09.2023 11:18:43</t>
  </si>
  <si>
    <t>цех И-5П Проект -19792-ТХ "Установка высокоточного прибора учета расхода водорода на вводе в цех"</t>
  </si>
  <si>
    <t>Отвод 90-57х4 ст.12Х18Н10Т ГОСТ 17375-2001</t>
  </si>
  <si>
    <t>взяли для Н-13 на проект 11735 с  возвратом на Е-1-9</t>
  </si>
  <si>
    <t>Агидол-20 инвест проект цех Е-1-9 проект-19750.1-ТХ"Техническое перевооружение узла приготовлени я эмульсии стабилизаторов".</t>
  </si>
  <si>
    <t xml:space="preserve">  срок поставки МТР к июль ОКР 2024г.цех Н-13-14 проект №-11859-ТХ,АК,АС "Монтаж регулируещего клапана на трубопроводе циркуляции водного раствора мет</t>
  </si>
  <si>
    <t>Сводная заявка в ОКОиМ (особый порядок подачи) 000004572 от 20.09.2023 17:23:32</t>
  </si>
  <si>
    <t>СФР 2024г.цех Н-2-3-7 проект -11813 ТХ  "Монтаж тр-да пара 3кгс/см2 в аап-т поз. 691"</t>
  </si>
  <si>
    <t>Отвод 90-89х4 ст.20 ГОСТ 17375-2001</t>
  </si>
  <si>
    <t>Отвод 90-89х4,5 ст.20 ГОСТ 17375-2001</t>
  </si>
  <si>
    <t>Переход 20х15-4-03 ст.20 ОСТ 34-42-664-84</t>
  </si>
  <si>
    <t xml:space="preserve"> СФР 2024г цех И-7-10 проект-19772-ТХ,АТХ,ЭМ,АС "Установка двойных торцевых уплотнений на насосах №78/1,2" </t>
  </si>
  <si>
    <t>Переход 25х10-4-04 ОСТ 34-42-664-84</t>
  </si>
  <si>
    <t>Переход 25х15-4-0,5 ОСТ 34-42-664-84</t>
  </si>
  <si>
    <t>Сводная заявка в ОКОиМ (особый порядок подачи) 000004523 от 11.09.2023 8:59:37</t>
  </si>
  <si>
    <t>цех И-4 отд. И-4/1 Проект -19705-ТХ "Установка двойных торцевых уплотнений на насосах № 118/2,3".</t>
  </si>
  <si>
    <t>Переход 25х15-4-05 ст.20 ОСТ 34-42-664-84</t>
  </si>
  <si>
    <t>Переход 25х15-4-08 ст.20 ОСТ 34-42-664-84</t>
  </si>
  <si>
    <t>Переход 25х20-4-0,6 ОСТ 34-42-664-84</t>
  </si>
  <si>
    <t>Переход К-108х4-57х3 ст.12Х18Н10Т ГОСТ 17378-2001</t>
  </si>
  <si>
    <t>Переход К-108х4-57х3 ст.20 ГОСТ 17378-2001</t>
  </si>
  <si>
    <t>Переход К-108х6-57х4 ст.20 ГОСТ 17378-2001</t>
  </si>
  <si>
    <t>Переход К-108х6-89х4 ст.20 ГОСТ 17378-2001</t>
  </si>
  <si>
    <t>Переход К-108х6-89х6 ст.12Х18Н10Т ГОСТ 17378-2001</t>
  </si>
  <si>
    <t>Переход К-108х6-89х6 ст.20 ГОСТ 17378-2001</t>
  </si>
  <si>
    <t>Переход К-159х8-133х8 ст.20 ГОСТ 17378-2001</t>
  </si>
  <si>
    <t>Переход К-159х8-57х4 ст.20 ГОСТ 17378-2001</t>
  </si>
  <si>
    <t>Переход К-159х8-89х6 ст.20 ГОСТ 17378-2001</t>
  </si>
  <si>
    <t>Переход К-219х10-159х8 ст.12Х18Н10Т ГОСТ 17378-2001</t>
  </si>
  <si>
    <t>Переход К-219х6-159х4,5 ст.20 ГОСТ 17378-2001</t>
  </si>
  <si>
    <t>Переход К-273х7-159х4,5 ст.20 ГОСТ 17378-2001</t>
  </si>
  <si>
    <t>Переход К-273х7-219х6 ст.20 ГОСТ 17378-2001</t>
  </si>
  <si>
    <t>Переход К-38х4,0-25х3,0ст.20 ГОСТ 17378-2001</t>
  </si>
  <si>
    <t>Переход К-45х4-25х3 ст.20 ГОСТ 17378-2001</t>
  </si>
  <si>
    <t>Переход К-45х4-38х4 ст.12Х18Н10Т ГОСТ 17378-2001</t>
  </si>
  <si>
    <t>Переход К-57х4-25х1,6 ст.20 ГОСТ 17378-2001</t>
  </si>
  <si>
    <t>Переход К-57х4-32х1,6 ст.20 ГОСТ 17378-2001</t>
  </si>
  <si>
    <t>Переход К-57х4-32х3 ст.20 ГОСТ 17378-2001</t>
  </si>
  <si>
    <t>3</t>
  </si>
  <si>
    <t>Переход К-57х4-45х4 ст.20 ГОСТ 17378-2001</t>
  </si>
  <si>
    <t>Переход К-57х5-45х4 ст.20 ГОСТ 17378-2001</t>
  </si>
  <si>
    <t>Переход К-57х6-25х3 ст.20 ГОСТ 17378-2001</t>
  </si>
  <si>
    <t>Переход К-57х6-32х4 ст.20 ГОСТ 17378-2001</t>
  </si>
  <si>
    <t>Переход К-57х6-45х5 ст.20 ГОСТ 17378-2001</t>
  </si>
  <si>
    <t>Переход К-89х6-45х4 ст.20 ГОСТ 17378-2001</t>
  </si>
  <si>
    <t>Переход К-89х6-57х4 ст.20 ГОСТ 17378-2001</t>
  </si>
  <si>
    <t>Переход Э-159х8-133х8 ст.12Х18Н10Т ТУ 1468-002-17192736-03</t>
  </si>
  <si>
    <t xml:space="preserve">   Срок поставки к ОКР 2024г цех И-5В Проект -19688-ТХ  "Замена насосов №732/1"</t>
  </si>
  <si>
    <t>Переход Э-159х8-89х6 ст.20 ГОСТ 17378-2001</t>
  </si>
  <si>
    <t>Переход Э-325х12-219х10 ст.20 ГОСТ 17378-2001</t>
  </si>
  <si>
    <t>Переход Э-325х12-219х10 ст.12Х18Н10Т ТУ 1468-002-17192736-03</t>
  </si>
  <si>
    <t>Переход Э-426х12-273х10 ст.20 ГОСТ 17378-2001</t>
  </si>
  <si>
    <t>Переход Э-89х6-57х4 ст.20 ГОСТ 17378-2001</t>
  </si>
  <si>
    <t>2122 п.65</t>
  </si>
  <si>
    <t>2122 п.66</t>
  </si>
  <si>
    <t>2122 п.70</t>
  </si>
  <si>
    <t>2122 п.71</t>
  </si>
  <si>
    <t>2122 п.74</t>
  </si>
  <si>
    <t>2122 п.81</t>
  </si>
  <si>
    <t>2122 п.87</t>
  </si>
  <si>
    <t>2122 п.96</t>
  </si>
  <si>
    <t>2122 п.97</t>
  </si>
  <si>
    <t>2122 п.98</t>
  </si>
  <si>
    <t>2122 п.108</t>
  </si>
  <si>
    <t>2122 п.112</t>
  </si>
  <si>
    <t>2122 п.160</t>
  </si>
  <si>
    <t>2122 п.167</t>
  </si>
  <si>
    <t>2122 п.168</t>
  </si>
  <si>
    <t>2122 п.169</t>
  </si>
  <si>
    <t>2122 п.170</t>
  </si>
  <si>
    <t>2122 п.174</t>
  </si>
  <si>
    <t>2122 п.180</t>
  </si>
  <si>
    <t>2122 п.185</t>
  </si>
  <si>
    <t>2122 п.186</t>
  </si>
  <si>
    <t>2122 п.188</t>
  </si>
  <si>
    <t>2122 п.189</t>
  </si>
  <si>
    <t>2122 п.190</t>
  </si>
  <si>
    <t>2122 п.192</t>
  </si>
  <si>
    <t>2122 п.193</t>
  </si>
  <si>
    <t>2122 п.194</t>
  </si>
  <si>
    <t>2122 п.202</t>
  </si>
  <si>
    <t>2122 п.203</t>
  </si>
  <si>
    <t>2122 п.205</t>
  </si>
  <si>
    <t>2122 п.212</t>
  </si>
  <si>
    <t>2122 п.213</t>
  </si>
  <si>
    <t>2122 п.214</t>
  </si>
  <si>
    <t>2122 п.215</t>
  </si>
  <si>
    <t>Днище ф1600х10 ст.3 ГОСТ 6533-78</t>
  </si>
  <si>
    <t>Днище ф219х14 ст.12Х18Н10Т ГОСТ 6533-78</t>
  </si>
  <si>
    <t>Заглушка эллиптическая ф159х5 ст.20 ГОСТ 17379-2001</t>
  </si>
  <si>
    <t>Заглушка эллиптическая ф57х3 ст.20 ГОСТ 17379-2001</t>
  </si>
  <si>
    <t>Заглушка эллиптическая ф57х5 ст.20 ГОСТ 17379-2001</t>
  </si>
  <si>
    <t>Заглушка эллиптическая ф89х4 ст.20 ГОСТ 17379-2001</t>
  </si>
  <si>
    <t>Опора 159-КП-А11 ст.20 ОСТ 36-146-88</t>
  </si>
  <si>
    <t>Опора 159-ТО-А21 ст.3сп5 ОСТ 36-146-88</t>
  </si>
  <si>
    <t>Опора 219-КП-А11 ст.3сп5 ОСТ 36-146-88</t>
  </si>
  <si>
    <t>Опора 25-ТП-АСОО ст.3сп5 ОСТ 36-146-88</t>
  </si>
  <si>
    <t>Опора 273-КХ-А11 ст.3сп5 ОСТ 36-146-88</t>
  </si>
  <si>
    <t>Опора 325-КП-А11 ст.3сп5 ОСТ 36-146-88</t>
  </si>
  <si>
    <t>Опора 57-КП-А11 ст.3сп5 ОСТ 36-146-88</t>
  </si>
  <si>
    <t>Опора 89-КП-А11 ст.20 ОСТ 36-146-88</t>
  </si>
  <si>
    <t>Опора 89-КП-А11 ст.3сп5 ОСТ 36-146-88</t>
  </si>
  <si>
    <t>Отвод 45-219х12 ст.12Х18Н10Т ГОСТ 17375-2001</t>
  </si>
  <si>
    <t>Отвод 45-325х12 ст.12Х18Н10Т ГОСТ 17375-2001</t>
  </si>
  <si>
    <t>Отвод 60-45х4 ст.12Х18Н10Т ГОСТ 17375-2001</t>
  </si>
  <si>
    <t>Отвод 90-108х5 ст.09Г2С ГОСТ 17375-2001</t>
  </si>
  <si>
    <t>Отвод 90-108х5 ст.20 ГОСТ 17375-2001</t>
  </si>
  <si>
    <t>Отвод 90-108х6 ст.12Х18Н10Т ГОСТ 17375-2001</t>
  </si>
  <si>
    <t>Отвод 90-159х12 ст.12Х18Н10Т ГОСТ 17375-2001</t>
  </si>
  <si>
    <t>Отвод 90-159х5 ст.20 ГОСТ 17375-2001</t>
  </si>
  <si>
    <t>Отвод 90-159х6 ст.12Х18Н10Т ГОСТ 17375-2001</t>
  </si>
  <si>
    <t>Отвод 90-159х8 ст.15Х5М ГОСТ 550-2020</t>
  </si>
  <si>
    <t>Отвод 90-219х6 ст.20 ГОСТ 17375-2001</t>
  </si>
  <si>
    <t>Отвод 90-219х7 ст.20 ГОСТ 17375-2001</t>
  </si>
  <si>
    <t>Отвод 90-219х8 ст.12Х18Н10Т ГОСТ 17375-2001</t>
  </si>
  <si>
    <t>Отвод 90-219х8 ст.20 ГОСТ 17375-2001</t>
  </si>
  <si>
    <t>Отвод 90-25х3 ст.20 ГОСТ 17375-2001</t>
  </si>
  <si>
    <t>Отвод 90-273х10 ст.12Х18Н10Т ГОСТ 17375-2001</t>
  </si>
  <si>
    <t>Отвод 90-273х12 ст.15Х5М ГОСТ 550-2020</t>
  </si>
  <si>
    <t>Отвод 90-273х8 ст.12Х18Н10Т ГОСТ 17375-2001</t>
  </si>
  <si>
    <t>Отвод 90-273х8 ст.20 ГОСТ 17375-2001</t>
  </si>
  <si>
    <t>Отвод 90-325х10 ст.12Х18Н10Т ГОСТ 17375-2001</t>
  </si>
  <si>
    <t>Отвод 90-325х8 ст.20 ГОСТ 17375-2001</t>
  </si>
  <si>
    <t>Отвод 90-32х2,5 ст.20 ГОСТ 17375-2001</t>
  </si>
  <si>
    <t>Отвод 90-38х3 ст.20 ГОСТ 17375-2001</t>
  </si>
  <si>
    <t>Отвод 90-426х10 ст.20 ГОСТ 17375-2001</t>
  </si>
  <si>
    <t>Отвод 90-45х4 ст.20 ГОСТ 17375-2001</t>
  </si>
  <si>
    <t>Отвод 90-530х10 ст.20 ГОСТ 17375-2001</t>
  </si>
  <si>
    <t>Отвод 90-57х4 ст.09Г2С ГОСТ 17375-2001</t>
  </si>
  <si>
    <t>Отвод 90-57х5 ст.12Х18Н10Т ГОСТ 17375-2001</t>
  </si>
  <si>
    <t>Отвод 90-60х4,0 ст.20 ТУ 14-3-460</t>
  </si>
  <si>
    <t>Отвод 90-820х10 ст.20 ГОСТ 17375-2001</t>
  </si>
  <si>
    <t>Отвод 90-89х6 ст.09Г2С ГОСТ 17375-2001</t>
  </si>
  <si>
    <t>Отвод 90-89х6 ст.20 ГОСТ 17375-2001</t>
  </si>
  <si>
    <t>Переход 20х10-4-02 ст.20 ОСТ 34-42-664-84</t>
  </si>
  <si>
    <t>Переход К-108х6-57х6 ст.20 ГОСТ 17378-2001</t>
  </si>
  <si>
    <t>Переход К-108х6-89х6 ст.09Г2С ГОСТ 17378-2001</t>
  </si>
  <si>
    <t>Переход К-1220х10-1020х10 ст.20 ГОСТ 17378-2001</t>
  </si>
  <si>
    <t>Переход К-159х5-108х5 ст.20 ГОСТ 17378-2001</t>
  </si>
  <si>
    <t>Переход К-159х6-108х6 ст.20 ГОСТ 17378-2001</t>
  </si>
  <si>
    <t>Переход К-159х6-89х5 ст.20 ГОСТ 17378-2001</t>
  </si>
  <si>
    <t>Переход К-159х6-89х6 ст.20 ГОСТ 17378-2001</t>
  </si>
  <si>
    <t>Переход К-219х12-159х10 ст.12Х18Н10Т ГОСТ 17378-2001</t>
  </si>
  <si>
    <t>Переход К-219х6-108х6 ст.20 ГОСТ 17378-2001</t>
  </si>
  <si>
    <t>Переход К-219х6-159х6 ст.20 ГОСТ 17378-2001</t>
  </si>
  <si>
    <t>Переход К-219х8-159х6 ст.20 ГОСТ 17378-2001</t>
  </si>
  <si>
    <t>Переход К-325х8-219х7 ст.20 ГОСТ 17378-2001</t>
  </si>
  <si>
    <t>Переход К-325х8-273х7 ст.ст.12Х18Н10Т ГОСТ 17378-2001</t>
  </si>
  <si>
    <t>Переход К-32х3-25х3 ст.20 ГОСТ 17378-2001</t>
  </si>
  <si>
    <t>Переход К-426х10-325х10 ст.12Х18Н10Т ГОСТ 17378-2001</t>
  </si>
  <si>
    <t>Переход К-57х4-25х3 ст.20 ГОСТ 17378-2001</t>
  </si>
  <si>
    <t>Переход К-57х4-38х3 ст.20 ГОСТ 17378-2001</t>
  </si>
  <si>
    <t>Переход К-57х4-45х3 ст.12Х18Н10Т ГОСТ 17378-2001</t>
  </si>
  <si>
    <t>Переход К-820х10-630х10 ст.20 ОСТ  34-10-753-97</t>
  </si>
  <si>
    <t>Переход К-89х5-57х4 ст.20 ГОСТ 17378-2001</t>
  </si>
  <si>
    <t>Переход К-89х6-57х6 ст.09Г2С ГОСТ 17378-2001</t>
  </si>
  <si>
    <t>Сводная заявка в ОКОиМ 000001724 от 19.10.2023 19:28:11</t>
  </si>
  <si>
    <t>Сводная заявка в ОКОиМ 000001725 от 16.12.2023 0:00:00</t>
  </si>
  <si>
    <t>Сводная заявка в ОКОиМ (особый порядок подачи) 000004903 от 23.12.2023 16:33:23</t>
  </si>
  <si>
    <t>Сводная заявка в ОКОиМ (особый порядок подачи) 000004902 от 23.12.2023 16:07:54</t>
  </si>
  <si>
    <t>Сводная заявка в ОКОиМ 000001785 от 08.12.2023 17:39:02</t>
  </si>
  <si>
    <t>ст3сп5, Днище 1600-10-400, с учетом остатка цеха</t>
  </si>
  <si>
    <t>Остаток ц.скл. на распр. И-7</t>
  </si>
  <si>
    <t>С учетом остатка цеха</t>
  </si>
  <si>
    <t>Опора 159-ТО-А21 Ст3пс ОСТ 36-146-88</t>
  </si>
  <si>
    <t>С учетом остатка остатка цеха</t>
  </si>
  <si>
    <t>Списание в цехе ноябрь-декабрь</t>
  </si>
  <si>
    <t>Остаток ц.скл. 3шт на распр.ПМЦК</t>
  </si>
  <si>
    <t>Остаток цеха на списании</t>
  </si>
  <si>
    <t>Остаток цеха на списании январь-февраль</t>
  </si>
  <si>
    <t>Остаток ц.скл. для АХО</t>
  </si>
  <si>
    <t>Списание - ноябрь, декабрь</t>
  </si>
  <si>
    <t>2шт - использовать остаток цеха; всего 3шт</t>
  </si>
  <si>
    <t>2145 п. 1</t>
  </si>
  <si>
    <t>2145 п. 3</t>
  </si>
  <si>
    <t>2145 п. 7</t>
  </si>
  <si>
    <t>2145 п. 36</t>
  </si>
  <si>
    <t>2145 п. 37</t>
  </si>
  <si>
    <t>2145 п. 38</t>
  </si>
  <si>
    <t>2145 п. 41</t>
  </si>
  <si>
    <t>2145 п. 50</t>
  </si>
  <si>
    <t>2145 п. 51</t>
  </si>
  <si>
    <t>2145 п. 53</t>
  </si>
  <si>
    <t>2145 п. 62</t>
  </si>
  <si>
    <t>2145 п. 67</t>
  </si>
  <si>
    <t>2145 п. 71</t>
  </si>
  <si>
    <t>2145 п. 78</t>
  </si>
  <si>
    <t>2145 п. 81</t>
  </si>
  <si>
    <t>2145 п. 89</t>
  </si>
  <si>
    <t>2145 п. 92</t>
  </si>
  <si>
    <t>2145 п. 93</t>
  </si>
  <si>
    <t>2145 п. 94</t>
  </si>
  <si>
    <t>2145 п. 95</t>
  </si>
  <si>
    <t>2145 п. 102</t>
  </si>
  <si>
    <t>2145 п. 108</t>
  </si>
  <si>
    <t>2145 п. 113</t>
  </si>
  <si>
    <t>2145 п. 126</t>
  </si>
  <si>
    <t>2145 п. 127</t>
  </si>
  <si>
    <t>2145 п. 141</t>
  </si>
  <si>
    <t>2145 п. 142</t>
  </si>
  <si>
    <t>2145 п. 143</t>
  </si>
  <si>
    <t>2145 п. 145</t>
  </si>
  <si>
    <t>2145 п. 146</t>
  </si>
  <si>
    <t>2145 п. 147</t>
  </si>
  <si>
    <t>2145 п. 148</t>
  </si>
  <si>
    <t>2145 п. 149</t>
  </si>
  <si>
    <t>2145 п. 150</t>
  </si>
  <si>
    <t>2145 п. 151</t>
  </si>
  <si>
    <t>2145 п. 154</t>
  </si>
  <si>
    <t>2145 п. 155</t>
  </si>
  <si>
    <t>2145 п. 156</t>
  </si>
  <si>
    <t>2145 п. 157</t>
  </si>
  <si>
    <t>2145 п. 159</t>
  </si>
  <si>
    <t>2145 п. 160</t>
  </si>
  <si>
    <t>2145 п. 161</t>
  </si>
  <si>
    <t>2145 п. 162</t>
  </si>
  <si>
    <t>2145 п. 163</t>
  </si>
  <si>
    <t>2145 п. 165</t>
  </si>
  <si>
    <t>2145 п. 166</t>
  </si>
  <si>
    <t>2145 п. 168</t>
  </si>
  <si>
    <t>2145 п. 175</t>
  </si>
  <si>
    <t>Опора 159-ВП-А2 ст.20 ОСТ 36-146-88</t>
  </si>
  <si>
    <t>Опора 159-КП-А11 ст.3сп5 ОСТ 36-146-88</t>
  </si>
  <si>
    <t>Опора 159-ТО-А1 ст.20 ОСТ 36-146-88</t>
  </si>
  <si>
    <t>Опора 159-ТО-А1 ст.3сп5 ОСТ 36-146-88</t>
  </si>
  <si>
    <t>Опора 159-ТО-А2 ст.20 ОСТ 36-146-88</t>
  </si>
  <si>
    <t>Опора 159-ХБ-А ст.3сп5 ОСТ 36-146-88</t>
  </si>
  <si>
    <t>Опора 219-ТО-А1 ст.20 ОСТ 36-146-88</t>
  </si>
  <si>
    <t>Опора 32-ХБ-А ст.20 ОСТ 36-146-88</t>
  </si>
  <si>
    <t>Опора 57-ВП-А1 ст.20 ОСТ 36-146-88</t>
  </si>
  <si>
    <t>Опора 57-ХБ-А ст.3сп5 ОСТ 36-146-88</t>
  </si>
  <si>
    <t>Отвод 45-108х4 ст.20 ГОСТ 17375-2001</t>
  </si>
  <si>
    <t>Отвод 90-108х8 ст.20 ГОСТ 17375-2001</t>
  </si>
  <si>
    <t>Отвод 90-57х6 ст.20 ГОСТ 17375-2001</t>
  </si>
  <si>
    <t>Переход К-159х4,5-108х4 ст.20 ГОСТ 17378-2001</t>
  </si>
  <si>
    <t>Переход К-89х4-57х4 ст.20 ГОСТ 17378-2001</t>
  </si>
  <si>
    <t>Переход К-89х6-57х5 ст.20 ГОСТ 17378-2001</t>
  </si>
  <si>
    <t>Подвеска трубная ПТ-108-400 ГОСТ 16127-78</t>
  </si>
  <si>
    <t>Подвеска трубная ПТ-159-1100 ГОСТ 16127-78</t>
  </si>
  <si>
    <t>Подвеска трубная ПТ-89-400 ГОСТ 16127-78</t>
  </si>
  <si>
    <t>Сводная заявка в ОКОиМ (особый порядок подачи) 000004568 от 19.09.2023 17:00:12</t>
  </si>
  <si>
    <t>Сводная заявка в ОКОиМ (особый порядок подачи) 000004517 от 10.09.2023 10:02:19</t>
  </si>
  <si>
    <t>Сводная заявка в ОКОиМ (особый порядок подачи) 000004598 от 26.09.2023 17:29:11</t>
  </si>
  <si>
    <t>Сводная заявка в ОКОиМ (особый порядок подачи) 000004515 от 09.09.2023 15:53:00</t>
  </si>
  <si>
    <t>Сводная заявка в ОКОиМ (особый порядок подачи) 000004608 от 29.09.2023 9:51:41</t>
  </si>
  <si>
    <t>Сводная заявка в ОКОиМ 000001808 от 16.01.2024 9:04:32</t>
  </si>
  <si>
    <t>Сводная заявка в ОКОиМ 000001796 от 27.12.2023 9:33:34</t>
  </si>
  <si>
    <t>Сводная заявка в ОКОиМ 000001797 от 27.12.2023 9:33:57</t>
  </si>
  <si>
    <t>Сводная заявка в ОКОиМ 000001810 от 16.01.2024 14:11:59</t>
  </si>
  <si>
    <t>СФР 2024г.цех Н-2-3-7 проект -11795 ТХ, АК,АС  "Монтаж и обвязка теплообменника поз.615"</t>
  </si>
  <si>
    <t xml:space="preserve"> СФР 2024г.цех И-3 проект №-19708 -ТХ,АТХ,АС "Установка массового расходомера на тр-де откачки изопентан-изоамиленовой фракции".</t>
  </si>
  <si>
    <t xml:space="preserve"> СФР 2024г.цех И-5П Проект -20035-ТХ "Установка фильтра – водоотделителя №250 на трубопроводе изопрена"</t>
  </si>
  <si>
    <t xml:space="preserve"> СФР 2024г.цех И-3 проект №-19719 -ТХ,АТХ,АС "Установка массового расходомера на тр-де абгаза из сепаратора №8 в Е-74".</t>
  </si>
  <si>
    <t>цех ОТК отделение Ж-21 проект №-19692-ПТ "Устройство сухотруба для подачи хоз. противопожарной воды"</t>
  </si>
  <si>
    <t xml:space="preserve"> водоцех Проект 19773-НВ "Устройство трубопровода грунтовой воды для охлаждения насосов № 1/1÷3"</t>
  </si>
  <si>
    <t>ремонт трубопровода горячей воды</t>
  </si>
  <si>
    <t>Срок поставки - март 2024г</t>
  </si>
  <si>
    <t>Обвязка конденсатора АВО-1;2</t>
  </si>
  <si>
    <t>СДВ пункт 66</t>
  </si>
  <si>
    <t>Подвеска с одной тягой регулируемая талрепом ПТ-159-1100 чертеж 09-11641.20.000</t>
  </si>
  <si>
    <t>СДВ пункт 27</t>
  </si>
  <si>
    <t>2169 п.35</t>
  </si>
  <si>
    <t>2169 п.39</t>
  </si>
  <si>
    <t>2169 п.40</t>
  </si>
  <si>
    <t>2169 п.41</t>
  </si>
  <si>
    <t>2169 п.43</t>
  </si>
  <si>
    <t>2169 п.45</t>
  </si>
  <si>
    <t>2169 п.48</t>
  </si>
  <si>
    <t>2169 п.51</t>
  </si>
  <si>
    <t>2169 п.68</t>
  </si>
  <si>
    <t>2169 п.76</t>
  </si>
  <si>
    <t>2169 п.78</t>
  </si>
  <si>
    <t>2169 п.79</t>
  </si>
  <si>
    <t>2169 п.80</t>
  </si>
  <si>
    <t>2169 п.81</t>
  </si>
  <si>
    <t>Переход К-89х4-76х4 ст.20 ГОСТ 17378-2001</t>
  </si>
  <si>
    <t>Сводная заявка в ОКОиМ (особый порядок подачи) 000004989 от 25.01.2024 12:08:18</t>
  </si>
  <si>
    <t>Степанов Денис Валерьевич</t>
  </si>
  <si>
    <t>Перенос технологических трубопроводов в районе прессов проект 22030</t>
  </si>
  <si>
    <t>2186 п. 2</t>
  </si>
  <si>
    <t>2185 п. 4</t>
  </si>
  <si>
    <t>Заглушка эллиптическая ф159х4,5 ст.20 ГОСТ 17379-2001</t>
  </si>
  <si>
    <t>Заглушка эллиптическая ф89х3,5 ст.20 ГОСТ 17379-2001</t>
  </si>
  <si>
    <t>Заглушка эллиптическая ф89х8 ст.20 ГОСТ 17379-2001</t>
  </si>
  <si>
    <t>Опора 159-КП-А21 ст.3сп5 ОСТ 36-146-88</t>
  </si>
  <si>
    <t>Опора 38-ТХ-АС10 ст.3сп5 ОСТ 36-146-88</t>
  </si>
  <si>
    <t>Опора 57-ТО-А2 ст.3сп5 ОСТ 36-146-88</t>
  </si>
  <si>
    <t>Опора 57-ТО-А20 ст.3сп5 ОСТ 36-146-88</t>
  </si>
  <si>
    <t>Опора 89-КП-А21 ст.3сп5 ОСТ 36-146-88</t>
  </si>
  <si>
    <t>Отвод 45-159х4,5 ст.20 ГОСТ 17375-2001</t>
  </si>
  <si>
    <t>Переход К-219х10-159х8 ст.20 ГОСТ 17378-2001</t>
  </si>
  <si>
    <t>Сводная заявка в ОКОиМ (особый порядок подачи) 000005002 от 30.01.2024 12:54:53</t>
  </si>
  <si>
    <t>"Устройство трубопровода пара в сушилку №15. Устройство трубопровода конденсата из сушилки №15</t>
  </si>
  <si>
    <t>Сводная заявка в ОКОиМ (особый порядок подачи) 000004997 от 30.01.2024 9:32:33</t>
  </si>
  <si>
    <t>2186 п. 1</t>
  </si>
  <si>
    <t>2186 п. 3</t>
  </si>
  <si>
    <t>2186 п. 4</t>
  </si>
  <si>
    <t>2186 п. 5</t>
  </si>
  <si>
    <t>2186 п. 8</t>
  </si>
  <si>
    <t>2186 п. 10</t>
  </si>
  <si>
    <t>2186 п. 17</t>
  </si>
  <si>
    <t>Заглушка эллиптическая ф38х3 ст.20 ГОСТ 17379-2001</t>
  </si>
  <si>
    <t>Опора 38-ХБ-А ст.3сп5 ОСТ 36-146-88</t>
  </si>
  <si>
    <t>Сводная заявка в ОКОиМ (особый порядок подачи) 000005131 от 25.02.2024 11:26:18</t>
  </si>
  <si>
    <t>Сводная заявка в ОКОиМ (особый порядок подачи) 000005131 от 25.02.2024 11:26:20</t>
  </si>
  <si>
    <t>Отвод 90-630х10 ст.20 ГОСТ 17375-2001</t>
  </si>
  <si>
    <t>Опора 630-ТО-А2 ст.3сп5 ОСТ 36-146-88</t>
  </si>
  <si>
    <t>Опора 630-КП-А12 ст.3сп5 ОСТ 36-146-88</t>
  </si>
  <si>
    <t>Переход К-711х12,5-610х12,5 ст.20 ГОСТ 17378-2001</t>
  </si>
  <si>
    <t>Переход К-813х12,5-610х12,5 ст.20 ГОСТ 17378-2001</t>
  </si>
  <si>
    <t>Отвод 45-630х10 ст.20 ГОСТ 17375-2001</t>
  </si>
  <si>
    <t>Сводная заявка в ОКОиМ (особый порядок подачи) 000005106 от 14.02.2024 9:36:26</t>
  </si>
  <si>
    <t>Сводная заявка в ОКОиМ (особый порядок подачи) 000005106 от 14.02.2024 9:36:29</t>
  </si>
  <si>
    <t>Сводная заявка в ОКОиМ (особый порядок подачи) 000005106 от 14.02.2024 9:36:30</t>
  </si>
  <si>
    <t>Сводная заявка в ОКОиМ (особый порядок подачи) 000005106 от 14.02.2024 9:36:31</t>
  </si>
  <si>
    <t>Сводная заявка в ОКОиМ (особый порядок подачи) 000005106 от 14.02.2024 9:36:32</t>
  </si>
  <si>
    <t>Сводная заявка в ОКОиМ (особый порядок подачи) 000005106 от 14.02.2024 9:36:33</t>
  </si>
  <si>
    <t>Опора 32-ТП-АС10 ст.3сп5 ОСТ 36-146-88</t>
  </si>
  <si>
    <t>Опора 45-ТП-АС10 ст.3сп5 ОСТ 36-146-88</t>
  </si>
  <si>
    <t>Опора 89-ТО-А1 ст.3сп5 ОСТ 36-146-88</t>
  </si>
  <si>
    <t>Опора 273-КП-А21 ст.3сп5 ОСТ 36-146-88</t>
  </si>
  <si>
    <t>Заглушка эллиптическая ф25х2,3 ст.20 ГОСТ 17379-2001</t>
  </si>
  <si>
    <t>Сводная заявка в ОКОиМ (особый порядок подачи) 000004178 от 19.05.2023 14:46:41</t>
  </si>
  <si>
    <t>Сводная заявка в ОКОиМ (особый порядок подачи) 000004275 от 30.06.2023 14:54:10</t>
  </si>
  <si>
    <t>Сводная заявка в ОКОиМ (особый порядок подачи) 000004354 от 25.07.2023 12:30:27</t>
  </si>
  <si>
    <t>Сводная заявка в ОКОиМ (особый порядок подачи) 000004146 от 10.05.2023 10:49:24</t>
  </si>
  <si>
    <t>1851 п. 18</t>
  </si>
  <si>
    <t>1851 п. 19</t>
  </si>
  <si>
    <t>1865 п. 2</t>
  </si>
  <si>
    <t>1950 п. 8</t>
  </si>
  <si>
    <t>1803 п. 3</t>
  </si>
  <si>
    <t>Наименование Покупателя</t>
  </si>
  <si>
    <t xml:space="preserve">Кол-во </t>
  </si>
  <si>
    <t>Ед. измерения</t>
  </si>
  <si>
    <t>№ сводной заявки</t>
  </si>
  <si>
    <t>№ заявки ОКОиМ</t>
  </si>
  <si>
    <t>1724
1586</t>
  </si>
  <si>
    <t>2145 п. 2 (12шт)
1851 п. 1 (12шт)</t>
  </si>
  <si>
    <t>2145 п. 4 (2шт)
Не распред. (1шт)</t>
  </si>
  <si>
    <t>___
Степанов Денис Валерьевич</t>
  </si>
  <si>
    <t>1725
4600</t>
  </si>
  <si>
    <t>2145 п. 5 (12шт)
2169 п. 6 (4шт)</t>
  </si>
  <si>
    <t>1698
1724
1724
1725
5123
5123</t>
  </si>
  <si>
    <t>---
---
---
---
Степанов Д.В.
Степанов Д.В.</t>
  </si>
  <si>
    <t>1725
4517
4568</t>
  </si>
  <si>
    <t>2145 п. 35 (4шт)
2169 п. 36 (1шт)
2169 п. 37 (1шт)</t>
  </si>
  <si>
    <t>4598
5106</t>
  </si>
  <si>
    <t>2169 п.38 (1шт)
не распред. (2шт)</t>
  </si>
  <si>
    <t>4568
4264</t>
  </si>
  <si>
    <t>2169 п.42 (5шт)
1897 п. 7 (1шт)</t>
  </si>
  <si>
    <t>1724
1724</t>
  </si>
  <si>
    <t>2145 п. 39 (7шт)
2145 п. 40 (7шт)</t>
  </si>
  <si>
    <t>4598
5123</t>
  </si>
  <si>
    <t>2145 п. 42 (48шт)
2145 п. 43 (150шт)
2186 п. 6 (12шт)
не распред. (10шт)
не распред. (10шт)
1851 п. 20 (5шт)</t>
  </si>
  <si>
    <t>2085 п.35 (6шт)
2085 п. 36 (24шт)</t>
  </si>
  <si>
    <t>4697
4741</t>
  </si>
  <si>
    <t>5002
5133
4178</t>
  </si>
  <si>
    <t>Степанов Денис Валерьевич
---
---</t>
  </si>
  <si>
    <t>2186 п. 7 (5шт)
не распред. (1шт)
1851 п. 21 (1шт)</t>
  </si>
  <si>
    <t>4608
5131</t>
  </si>
  <si>
    <t>---
Степанов Д.В.</t>
  </si>
  <si>
    <t>2169 п.46 (4шт)
не распред. (30шт)</t>
  </si>
  <si>
    <t>1725
4608
5123</t>
  </si>
  <si>
    <t>1725
4997</t>
  </si>
  <si>
    <t>2145 п. 47 (2шт)
2186 п. 9 (24шт)</t>
  </si>
  <si>
    <t>4817
4569
4570</t>
  </si>
  <si>
    <t>Лукин А.Ю.
Лукин А.Ю.
Лукин А.Ю.</t>
  </si>
  <si>
    <t>2122 п.67 (1шт)
2122 п.68 (1шт)
2122 п.69 (2шт)</t>
  </si>
  <si>
    <t xml:space="preserve">Степанов Денис Валерьевич
---
</t>
  </si>
  <si>
    <t>5002
4264</t>
  </si>
  <si>
    <t>2186 п. 11 (2шт)
1897 п. 8 (1шт)</t>
  </si>
  <si>
    <t>4529
4615</t>
  </si>
  <si>
    <t>Лукин А.Ю.
Лукин А.Ю.</t>
  </si>
  <si>
    <t>2122 п.72 (2шт)
2122 п. 73 (2шт)</t>
  </si>
  <si>
    <t>2085 п.37 (3шт)</t>
  </si>
  <si>
    <t xml:space="preserve">
Лукин А.Ю.
</t>
  </si>
  <si>
    <t>2122 п.75 (5шт)
2122 п. 76 (1шт)</t>
  </si>
  <si>
    <t xml:space="preserve">4735
</t>
  </si>
  <si>
    <t>4778
4639</t>
  </si>
  <si>
    <t>4518
4513
4520
4644
4966
5123
5123
5106
4545</t>
  </si>
  <si>
    <t>Лукин А.Ю.
Лукин А.Ю.
Лукин А.Ю.
Лукин А.Ю.
---
Степанов Д.В.
Степанов Д.В. 
---
---</t>
  </si>
  <si>
    <t xml:space="preserve">Лукин А.Ю.
Лукин А.Ю.
Лукин А.Ю.
Лукин А.Ю.
Лукин А.Ю.
Степанов Д.В.
</t>
  </si>
  <si>
    <t>2122 п.82 (4шт)
2122 п.83 (1шт)
2122 п.84 (2шт)
2122 п.85 (3шт)
2122 п. 86 (2шт)
2185 п.1 (8шт)</t>
  </si>
  <si>
    <t>4550
4581
4587
4586
4570
4989</t>
  </si>
  <si>
    <t>2145 п. 55 (6шт)
2145 п. 56 (7шт)
2145 п. 57 (7шт)
2145 п. 58 (8шт)</t>
  </si>
  <si>
    <t>1724
1725
1798
1725</t>
  </si>
  <si>
    <t>2145 п. 59 (2шт)
2145 п. 60 (2шт)
2145 п. 61 (2шт)
2169 п. 50 (12шт)</t>
  </si>
  <si>
    <t>1724
1724
1724
1796</t>
  </si>
  <si>
    <t>1698
1724
1724
1724
1725</t>
  </si>
  <si>
    <t>2085 п.38 (2шт)
2145 п. 63 (16шт)
2145 п. 64 (2шт)
2145 п. 65 (1шт)
2145 п. 66 (1шт)</t>
  </si>
  <si>
    <t>4513
4516
4520
4780
4512
4550
4903
4966
4517
4598
5106</t>
  </si>
  <si>
    <t xml:space="preserve">Лукин А.Ю. 
Лукин А.Ю. 
Лукин А.Ю. 
Лукин А.Ю. 
Лукин А.Ю. 
Лукин А.Ю. 
Лукин А.Ю. 
---
---
---
---
</t>
  </si>
  <si>
    <t>1724
1785</t>
  </si>
  <si>
    <t>2145 п. 69 (5шт)
2145 п. 70 (2шт)</t>
  </si>
  <si>
    <t>1698
1724
1724
1725
4568</t>
  </si>
  <si>
    <t>2085 п. 39 (1шт)
2145 п. 72 (8шт)
2145 п. 73 (4шт)
2145 п. 74 (4шт)
2169 п. 55 (26шт)</t>
  </si>
  <si>
    <t>2145 п. 75 (10 шт)
2145 п. 76 (12 шт)</t>
  </si>
  <si>
    <t>4779
1724</t>
  </si>
  <si>
    <t>2122 п.94 (4шт)</t>
  </si>
  <si>
    <t>1724
1725</t>
  </si>
  <si>
    <t>2145 п. 79 (24шт)
2145 п. 80 (2шт)</t>
  </si>
  <si>
    <t>1724
1785
1724
1724
1724</t>
  </si>
  <si>
    <t>2145 п. 82 (1шт)
2145 п. 83 (4шт)
2145 п. 84 (2шт)
2145 п. 85 (12шт)
2145 п. 86 (2шт)</t>
  </si>
  <si>
    <t>2145 п. 87 (1шт)
2145 п. 88 (45шт)</t>
  </si>
  <si>
    <t>2145 п. 90 (12 шт)
2145 п. 91 (14 шт)</t>
  </si>
  <si>
    <t>4697
4774</t>
  </si>
  <si>
    <t>---
Лукин А.Ю.</t>
  </si>
  <si>
    <t>2085 п.40 (7шт)
2122 п. 95 (2шт)</t>
  </si>
  <si>
    <t>1724
1796</t>
  </si>
  <si>
    <t>2145 п. 96 (9 шт)
2169 п. 56 (10 шт)</t>
  </si>
  <si>
    <t>4741
4777
1724
1724
1725
1725</t>
  </si>
  <si>
    <t>2085 п.41 (2шт)
2122 п. 99 (1шт)
2145 п.98 (73шт)
2145 п. 99 (2шт)
2145 п.100 (54шт)</t>
  </si>
  <si>
    <t>---
Лукин А.Ю.
Лукин А.Ю.
Лукин А.Ю.
Лукин А.Ю.
Лукин А.Ю.
Лукин А.Ю.
Лукин А.Ю.
Лукин А.Ю.
---</t>
  </si>
  <si>
    <t>4697
4518
4513
4514
4521
4615
4529
4644
4550
4598</t>
  </si>
  <si>
    <t>2085 п.43 (12шт)
2122 п.100 (1шт)
2122 п.101 (3шт)
2122 п.102 (4шт)
2122 п.103 (8шт)
2122 п. 104 (2шт)
2122 п.105 (7шт)
2122 п.106 (8шт)
2122 п.107 (2шт)
2169 п.57 (4шт)</t>
  </si>
  <si>
    <t>1724
5002
5123</t>
  </si>
  <si>
    <t>---
Степанов Д.В.
Степанов Д.В.</t>
  </si>
  <si>
    <t>2145 п. 101 (9шт)
2186 п. 12 (40шт)
не распред. (5шт)</t>
  </si>
  <si>
    <t>Лукин А.Ю.
Лукин А.Ю.
Лукин А.Ю.
Степанов Д.В.</t>
  </si>
  <si>
    <t>2122 п.109 (2шт)
2122 п.110 (9шт)
2122 п.111 (7шт)
не распред. (30шт)</t>
  </si>
  <si>
    <t>Сводная заявка в ОКОиМ (особый порядок подачи) 0004850
1725
1808004850 от 09.12.2023 9:07:23</t>
  </si>
  <si>
    <t>Лукин А.Ю.
---
---</t>
  </si>
  <si>
    <t>2122 п.113 (2шт)
2145 п.103 (3шт)
2169 п.58 (3шт)</t>
  </si>
  <si>
    <t>2122 п.114 (1шт)
2122 п.115 (9шт)
2122 п.116 (3шт)
2122 п.117 (4шт)
2122 п.118 (1шт)
2122 п.119 (6шт)
2145 п.104 (2шт)
2145 п.105 (2шт)</t>
  </si>
  <si>
    <t>4513
4851
4615
4549
4556
4583
1724
1724</t>
  </si>
  <si>
    <t>Лукин А.Ю. 
Лукин А.Ю. 
Лукин А.Ю. 
Лукин А.Ю. 
Лукин А.Ю. 
Лукин А.Ю. 
---
---</t>
  </si>
  <si>
    <t>1725
1724
4600</t>
  </si>
  <si>
    <t>2145 п. 106 (10шт)
2145 п. 107 (2шт)
2169 п. 59 (4шт)</t>
  </si>
  <si>
    <t>4820
4834</t>
  </si>
  <si>
    <t xml:space="preserve">Лукин А.Ю.
Лукин А.Ю. </t>
  </si>
  <si>
    <t>2122 п.120 (14шт)
2122 п.121 (4шт)</t>
  </si>
  <si>
    <t>4697
4776
4514
4521
4602
4777
4530
4615
4529
4644
1724
1725
4600
4608
4989
4997
5002
5131
5131
5133</t>
  </si>
  <si>
    <t xml:space="preserve">2085 п.44 (3шт)
2122 п.122 (4шт)
2122 п.123 (47шт)
2122 п.124 (10шт)
2122 п.125 (2шт)
2122 п.126 (3шт)
2122 п. 127 (10шт)
2122 п.128 (13 шт)
2122 п.129 (14шт)
2122 п.130 (18шт)
2145 п.111 (22шт)
2145 п.112 (30шт)
2169 п.60 (4шт)
2169 п.61 (3шт)
2185 п.2 (10шт)
2186 п.13 (52шт)
2186 п.14 (40шт)
не распред. (20шт)
не распред. (12шт)
не распред. (7шт)
</t>
  </si>
  <si>
    <t>4852
1725
1796</t>
  </si>
  <si>
    <t>2122 п. 131 (15шт)
2145 п. 114 (6шт)
2169 п. 62 (5шт)</t>
  </si>
  <si>
    <t>4741
4587
4581
4586
4580
4817
4818
4572
4556
4570
4554
4569
1724
1724
1725
1724
1725
1725
1810
1796
1796
4882
1808</t>
  </si>
  <si>
    <t>---
Лукин А.Ю.
Лукин А.Ю.
Лукин А.Ю.
Лукин А.Ю.
Лукин А.Ю.
Лукин А.Ю.
Лукин А.Ю.
Лукин А.Ю.
Лукин А.Ю.
Лукин А.Ю.
Лукин А.Ю.
---
---
---
---
---
---
---
---
---
---
---
---</t>
  </si>
  <si>
    <t xml:space="preserve">2085 п. 45 (22 шт)
2122 п. 132 (2 шт)
2122 п. 133 (3 шт)
2122 п. 134 (5 шт)
2122 п. 135 (2 шт)
2122 п. 136 (8 шт)
2122 п. 137 (10 шт)
2122 п. 138 (5 шт)
2122 п. 139 (2 шт)
2122 п. 140 (2 шт)
2122 п. 141 (4 шт)
2122 п. 142 (7 шт)
2145 п. 115 (20 шт)
2145 п. 116 (2 шт)
2145 п. 117 (2 шт)
2145 п. 118 (10 шт)
2145 п. 119 (2 шт)
2145 п. 120 (32 шт)
2169 п. 63 (20 шт)
2169 п. 64 (50 шт)
2169 п. 65 (5 шт)
2169 п. 66 (22 шт)
2169 п. 67 (1 шт)
</t>
  </si>
  <si>
    <t>2145 п. 121 (11 шт)
2145 п. 122 (1 шт)</t>
  </si>
  <si>
    <t>2085 п.46 (10 шт)
2145 п.123 (7 шт)
2145 п. 124 (25 шт)
2145 п. 125 (8 шт)</t>
  </si>
  <si>
    <t>1706
1725
1725
1725</t>
  </si>
  <si>
    <t xml:space="preserve">---
Лукин А.Ю. 
Лукин А.Ю.
Лукин А.Ю.
</t>
  </si>
  <si>
    <t xml:space="preserve">4735
4778
4639
4820
</t>
  </si>
  <si>
    <t>2085 п. 47 (3 шт)
2122 п. 143 (2 шт)
2122 п. 144 (5 шт)
2122 п. 145 (3 шт)</t>
  </si>
  <si>
    <t>4514
4777
4638
4615
4644
4546
4587
4581
1724
1724
1725
1725
1810
4608
4997
5002
5123</t>
  </si>
  <si>
    <t>Лукин А.Ю.
Лукин А.Ю.
Лукин А.Ю.
Лукин А.Ю.
Лукин А.Ю.
Лукин А.Ю.
Лукин А.Ю.
Лукин А.Ю.
---
---
---
---
---
---
Степанов Д.В.
Степанов Д.В.
Степанов Д.В.</t>
  </si>
  <si>
    <t xml:space="preserve">2122 п. 146 (7 шт)
2122 п. 147 (1 шт)
2122 п. 148 (2 шт)
2122 п. 149 (1 шт)
2122 п. 150 (4 шт)
2122 п. 151 (10 шт)
2122 п. 152 (1 шт)
2122 п. 153 (4 шт)
2145 п. 131 (3 шт)
2145 п. 132 (1 шт)
2145 п. 133 (4 шт)
2145 п. 134 (3 шт)
2169 п. 69 (4 шт)
2169 п. 70 (5 шт)
2186 п. 15 (10 шт)
2186 п. 16 (2 шт)
не распред. (15 шт)  
</t>
  </si>
  <si>
    <t>4817
4562
4570
4569
4556
1725
1796
4989</t>
  </si>
  <si>
    <t>Лукин А.Ю.
Лукин А.Ю.
 Лукин А.Ю.
Лукин А.Ю.
Лукин А.Ю.
---
---
Степанов Д.В.</t>
  </si>
  <si>
    <t>2122 п. 154 (3 шт)
2122 п. 155 (3 шт)
2122 п. 156 (1 шт)
2122 п. 157 (2 шт)
2122 п. 158 (5 шт)
2145 п. 135 (6 шт) 
2169 п. 71 (10 шт)
2185 п. 3 (16 шт)</t>
  </si>
  <si>
    <t>1698
1706
1724
1724
1725
1724
1725</t>
  </si>
  <si>
    <t>2085 п.48 (7 шт)
2085 п. 49 (10 шт)
2145 п. 136 (4 шт)
2145 п. 137 (3 шт)
2145 п. 138 (6 шт)
2145 п. 139 (4 шт)
2145 п. 140 (5 шт)</t>
  </si>
  <si>
    <t>4616
4178</t>
  </si>
  <si>
    <t>2122 п.159 (6 шт)
1851 п. 29 (1 шт)</t>
  </si>
  <si>
    <t>2122 п.161 (1 шт)
2122 п. 162 (8 шт)
2122 п. 163 (12 шт)</t>
  </si>
  <si>
    <t>4521
4523
4530</t>
  </si>
  <si>
    <t>4774
4592
4615
4178</t>
  </si>
  <si>
    <t>Лукин А.Ю.
Лукин А.Ю.
Лукин А.Ю.
---</t>
  </si>
  <si>
    <t>2122 п.164 (3 шт)
2122 п. 165 (6 шт)
2122 п. 166 (6 шт)
1851 п. 30 (3 шт)</t>
  </si>
  <si>
    <t>Лукин А.Ю.
Лукин А.Ю.
Лукин А.Ю.
Степанов Д.В.
---</t>
  </si>
  <si>
    <t>2122 п.171 (2 шт)
2122 п. 172 (1 шт)
2122 п. 173 (2 шт)
не распред. (1 шт)
не распред. (2 шт)</t>
  </si>
  <si>
    <t>1698
4581
1796</t>
  </si>
  <si>
    <t>---
Лукин А.Ю.
---</t>
  </si>
  <si>
    <t>2085 п.52 (2 шт)
2122 п. 175 (1 шт)
2169 п. 72 (10 шт)</t>
  </si>
  <si>
    <t>2122 п.176 (1 шт)
2122 п. 177 (1 шт)</t>
  </si>
  <si>
    <t>4513
4587</t>
  </si>
  <si>
    <t>2122 п.178 (1 шт)
2122 п. 179 (1 шт)</t>
  </si>
  <si>
    <t>4966
4568</t>
  </si>
  <si>
    <t>2169 п.73 (1 шт)
2169 п. 74 (1 шт)</t>
  </si>
  <si>
    <t>4615
4817
4569</t>
  </si>
  <si>
    <t>2122 п.181 (1 шт)
2122 п. 182 (1 шт)
2122 пе.183 (2 шт)</t>
  </si>
  <si>
    <t>4569
1724
4517</t>
  </si>
  <si>
    <t>2122 п.184 (2 шт)
2145 п. 153 (1 шт)
2169 п. 75 (2 шт)</t>
  </si>
  <si>
    <t>2122 п.187 (1 шт)
2145 п. 158 (1 шт)</t>
  </si>
  <si>
    <t>4550
4903</t>
  </si>
  <si>
    <t>2085 п.53 (4 шт)
2122 п. 191 (4 шт)</t>
  </si>
  <si>
    <t>1600
4851</t>
  </si>
  <si>
    <t>Лукин А.Ю.
---</t>
  </si>
  <si>
    <t>4818
4580
1724</t>
  </si>
  <si>
    <t>Лукин А.Ю.
Лукин А.Ю.
---</t>
  </si>
  <si>
    <t>2122 п.195 (2 шт)
2122 п. 196 (6 шт)
2145 п. 164 (9 шт)</t>
  </si>
  <si>
    <t>4697
4592</t>
  </si>
  <si>
    <t>2085 п. 55 (2 шт)
2122 п. 197 (4 шт)</t>
  </si>
  <si>
    <t>4820
4554</t>
  </si>
  <si>
    <t>2122 п. 198 (1 шт)
2122 п. 199 (2 шт)</t>
  </si>
  <si>
    <t xml:space="preserve">2085 п. 56 (1 шт)
</t>
  </si>
  <si>
    <t xml:space="preserve">---
</t>
  </si>
  <si>
    <t>2122 п.200 (4 шт)
2186 п. 18 (8 шт)</t>
  </si>
  <si>
    <t>Лукин А.Ю.
Степанов Д.В.</t>
  </si>
  <si>
    <t>4514
5002</t>
  </si>
  <si>
    <t>2085 п.57 (4 шт)
2122 п. 201 (4 шт)</t>
  </si>
  <si>
    <t>1600
4616</t>
  </si>
  <si>
    <t>2122 п.204 (4 шт)
2186 п. 19 (6 шт)
не распред. (2 шт)</t>
  </si>
  <si>
    <t>4644
4997
5133</t>
  </si>
  <si>
    <t>Лукин А.Ю.
Степанов Д.В.
---</t>
  </si>
  <si>
    <t>2145 п. 169 (1 шт)
2145 п. 170 (1 шт)</t>
  </si>
  <si>
    <t>1706
1725
1725</t>
  </si>
  <si>
    <t>2085 п.58 (5 шт)
2145 п. 1717 (2 шт)
2145 п. 172 (1 шт)</t>
  </si>
  <si>
    <t>2122 п.206 (1 шт)
2122 п. 207 (1 шт)</t>
  </si>
  <si>
    <t>Лукин А.Ю
Лукин А.Ю.</t>
  </si>
  <si>
    <t>4513
4556</t>
  </si>
  <si>
    <t>2122 п.208 (1 шт)
2122 п. 209 (1 шт)
2122 п. 210 (2 шт)
2122 п. 211 (1 шт)
2169 п. 77 (1 шт)
 не распред. (1 шт)
не распред. (1 шт)</t>
  </si>
  <si>
    <t xml:space="preserve">Лукин А.Ю.
Лукин А.Ю.
Лукин А.Ю.
Лукин А.Ю.
---
Степанов Д.В.
Степанов Д.В.
</t>
  </si>
  <si>
    <t>2122 п.216 (1 шт)
2122 п. 217 (1 шт)</t>
  </si>
  <si>
    <t>4777
4820</t>
  </si>
  <si>
    <t xml:space="preserve">Заполняется Покупателем!!! Изменения не вносить. </t>
  </si>
  <si>
    <t>Заполняется Поставщиком!!! Позиции не объединять!!!</t>
  </si>
  <si>
    <t xml:space="preserve">Наименование МТР </t>
  </si>
  <si>
    <t>Кем являетесь по отношению к данному товару. (Изготовитель, диллер, продавец)</t>
  </si>
  <si>
    <t>Кол-во всего</t>
  </si>
  <si>
    <t>Ед. из.</t>
  </si>
  <si>
    <t xml:space="preserve">Цена за ед. с НДС и транспортными расходами </t>
  </si>
  <si>
    <t>Сумма с НДС и транспортными расходами</t>
  </si>
  <si>
    <t>Наименование организации ______________________ ИНН_______________________</t>
  </si>
  <si>
    <t xml:space="preserve">Заполняется Поставщиком!!! </t>
  </si>
  <si>
    <t>УКАЗАТЬ</t>
  </si>
  <si>
    <t>Условия оплаты:</t>
  </si>
  <si>
    <t>предпочтительней отсрочка платежа в течении 60 дней</t>
  </si>
  <si>
    <t>ИТОГО:</t>
  </si>
  <si>
    <t>УКАЗАТЬ (в днях)</t>
  </si>
  <si>
    <t>Указать отдельной строкой</t>
  </si>
  <si>
    <t xml:space="preserve">Коммерческое предложение на поставку деталей трубопровода №______ от ________________2024г. </t>
  </si>
  <si>
    <t>МП</t>
  </si>
  <si>
    <t>Должность</t>
  </si>
  <si>
    <t>подпись</t>
  </si>
  <si>
    <t>ФИО</t>
  </si>
  <si>
    <r>
      <t xml:space="preserve">Отвод 90-108х4 ст.12Х18Н10Т ГОСТ </t>
    </r>
    <r>
      <rPr>
        <sz val="14"/>
        <color rgb="FFFF0000"/>
        <rFont val="Times New Roman"/>
        <family val="1"/>
        <charset val="204"/>
      </rPr>
      <t>17375-2001 НАДО по ТУ 1468-001-17192736-01</t>
    </r>
  </si>
  <si>
    <r>
      <t xml:space="preserve">Переход К-57х4-38х4 ст.12Х18Н10Т ГОСТ 17378-2001 </t>
    </r>
    <r>
      <rPr>
        <sz val="14"/>
        <color rgb="FFFF0000"/>
        <rFont val="Times New Roman"/>
        <family val="1"/>
        <charset val="204"/>
      </rPr>
      <t xml:space="preserve">НАДО по ТУ 1468-002-17192736-03 </t>
    </r>
  </si>
  <si>
    <t>Период поставки:</t>
  </si>
  <si>
    <t>Адрес Поставки г. Стерлитамак ул. Техническая 10 а, склад Р-30:</t>
  </si>
  <si>
    <t>2122 п.77 (2шт)
2122 п. 78 (1шт)
2122 п.79 (4шт)
2122 п.80 (12шт)
2169 п.49 (2шт)
2205 (10шт)
2205 (10шт)
2205. (4шт)
1986 п.20 (4шт)</t>
  </si>
  <si>
    <t>2085 п.32 (5 шт)
2145 п.31 (40шт)
2145 п. 32 (2шт)
2145 п. 33 (1шт)
2205 (10шт)
2205 (5шт)</t>
  </si>
  <si>
    <t>2122 п.88 (1шт)
2122 п. 89 (9шт)
2122 п. 90 (2шт)
2122 п. 91 (8шт)
2122 п. 92 (8шт)
2122 п. 93 (6шт)
2145 п. 68 (9шт)
2169 п. 52 (6шт)
2169 п. 53 (2шт)
2169 п. 54 (6шт)
2205  (2шт)</t>
  </si>
  <si>
    <t>2169 п.44 (2шт)
2202  (3шт)</t>
  </si>
  <si>
    <t>2202 (2шт)</t>
  </si>
  <si>
    <t>2145 п. 46 (2шт)
2169 п. 47 (14шт)
2202 (10шт)</t>
  </si>
  <si>
    <t>2202 (4шт)</t>
  </si>
  <si>
    <r>
      <t xml:space="preserve">4774
4513
4529
</t>
    </r>
    <r>
      <rPr>
        <b/>
        <sz val="11"/>
        <color rgb="FFFF0000"/>
        <rFont val="Times New Roman"/>
        <family val="1"/>
        <charset val="204"/>
      </rPr>
      <t>5131</t>
    </r>
  </si>
  <si>
    <r>
      <t xml:space="preserve">4518
4615
4570
</t>
    </r>
    <r>
      <rPr>
        <b/>
        <sz val="11"/>
        <color rgb="FFFF0000"/>
        <rFont val="Times New Roman"/>
        <family val="1"/>
        <charset val="204"/>
      </rPr>
      <t>5131</t>
    </r>
    <r>
      <rPr>
        <sz val="11"/>
        <rFont val="Times New Roman"/>
        <family val="1"/>
        <charset val="204"/>
      </rPr>
      <t xml:space="preserve">
</t>
    </r>
    <r>
      <rPr>
        <b/>
        <sz val="11"/>
        <color rgb="FFFF0000"/>
        <rFont val="Times New Roman"/>
        <family val="1"/>
        <charset val="204"/>
      </rPr>
      <t>5133</t>
    </r>
  </si>
  <si>
    <r>
      <t xml:space="preserve">4514
4587
4818
4556
4608
</t>
    </r>
    <r>
      <rPr>
        <b/>
        <sz val="11"/>
        <color rgb="FFFF0000"/>
        <rFont val="Times New Roman"/>
        <family val="1"/>
        <charset val="204"/>
      </rPr>
      <t>5131
5131</t>
    </r>
  </si>
  <si>
    <r>
      <t xml:space="preserve">1724
</t>
    </r>
    <r>
      <rPr>
        <b/>
        <sz val="11"/>
        <color rgb="FFFF0000"/>
        <rFont val="Times New Roman"/>
        <family val="1"/>
        <charset val="204"/>
      </rPr>
      <t>5131</t>
    </r>
  </si>
  <si>
    <r>
      <t xml:space="preserve">1724
1724
4997
</t>
    </r>
    <r>
      <rPr>
        <b/>
        <sz val="11"/>
        <color rgb="FFFF0000"/>
        <rFont val="Times New Roman"/>
        <family val="1"/>
        <charset val="204"/>
      </rPr>
      <t>5131
5131</t>
    </r>
    <r>
      <rPr>
        <sz val="11"/>
        <rFont val="Times New Roman"/>
        <family val="1"/>
        <charset val="204"/>
      </rPr>
      <t xml:space="preserve">
4178</t>
    </r>
  </si>
  <si>
    <t>Тройник равнопроходный 159х6 ст.20 ГОСТ 17376-2001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</si>
</sst>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name val="Times New Roman"/>
      <family val="1"/>
      <charset val="204"/>
    </font>
    <font>
      <sz val="11"/>
      <color theme="1"/>
      <name val="Times New Roman"/>
      <family val="1"/>
      <charset val="204"/>
    </font>
    <font>
      <b/>
      <sz val="12"/>
      <color rgb="FFFF0000"/>
      <name val="Times New Roman"/>
      <family val="1"/>
      <charset val="204"/>
    </font>
    <font>
      <sz val="12"/>
      <name val="Times New Roman"/>
      <family val="1"/>
      <charset val="204"/>
    </font>
    <font>
      <b/>
      <sz val="11"/>
      <color theme="1"/>
      <name val="Times New Roman"/>
      <family val="1"/>
      <charset val="204"/>
    </font>
    <font>
      <b/>
      <sz val="12"/>
      <name val="Times New Roman"/>
      <family val="1"/>
      <charset val="204"/>
    </font>
    <font>
      <sz val="12"/>
      <color theme="1"/>
      <name val="Times New Roman"/>
      <family val="1"/>
      <charset val="204"/>
    </font>
    <font>
      <sz val="14"/>
      <name val="Times New Roman"/>
      <family val="1"/>
      <charset val="204"/>
    </font>
    <font>
      <sz val="14"/>
      <color rgb="FFFF0000"/>
      <name val="Times New Roman"/>
      <family val="1"/>
      <charset val="204"/>
    </font>
    <font>
      <sz val="14"/>
      <color theme="1"/>
      <name val="Times New Roman"/>
      <family val="1"/>
      <charset val="204"/>
    </font>
    <font>
      <b/>
      <sz val="14"/>
      <name val="Times New Roman"/>
      <family val="1"/>
      <charset val="204"/>
    </font>
    <font>
      <b/>
      <sz val="14"/>
      <color theme="1"/>
      <name val="Times New Roman"/>
      <family val="1"/>
      <charset val="204"/>
    </font>
    <font>
      <b/>
      <sz val="11"/>
      <color rgb="FFFF0000"/>
      <name val="Times New Roman"/>
      <family val="1"/>
      <charset val="204"/>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auto="1"/>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right/>
      <top/>
      <bottom style="medium">
        <color auto="1"/>
      </bottom>
      <diagonal/>
    </border>
    <border>
      <left/>
      <right style="medium">
        <color auto="1"/>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medium">
        <color auto="1"/>
      </bottom>
      <diagonal/>
    </border>
    <border>
      <left style="medium">
        <color auto="1"/>
      </left>
      <right style="thin">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style="medium">
        <color auto="1"/>
      </right>
      <top style="medium">
        <color rgb="FF000000"/>
      </top>
      <bottom style="thin">
        <color indexed="64"/>
      </bottom>
      <diagonal/>
    </border>
    <border>
      <left style="thin">
        <color auto="1"/>
      </left>
      <right style="medium">
        <color auto="1"/>
      </right>
      <top/>
      <bottom style="medium">
        <color auto="1"/>
      </bottom>
      <diagonal/>
    </border>
  </borders>
  <cellStyleXfs count="1">
    <xf numFmtId="0" fontId="0" fillId="0" borderId="0"/>
  </cellStyleXfs>
  <cellXfs count="98">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wrapText="1"/>
    </xf>
    <xf numFmtId="0" fontId="1" fillId="0" borderId="2"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2" fillId="0" borderId="0" xfId="0" applyFont="1" applyFill="1"/>
    <xf numFmtId="0" fontId="3" fillId="0" borderId="0" xfId="0" applyFont="1" applyFill="1" applyBorder="1" applyAlignment="1">
      <alignment horizontal="center" vertical="center"/>
    </xf>
    <xf numFmtId="0" fontId="2" fillId="0" borderId="0" xfId="0" applyFont="1" applyFill="1" applyBorder="1"/>
    <xf numFmtId="0" fontId="7" fillId="0" borderId="0" xfId="0" applyFont="1" applyFill="1" applyBorder="1" applyAlignment="1"/>
    <xf numFmtId="0" fontId="5"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1" fillId="0" borderId="2" xfId="0" quotePrefix="1"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4" fillId="0" borderId="0" xfId="0" applyFont="1" applyFill="1" applyBorder="1" applyAlignment="1"/>
    <xf numFmtId="0" fontId="5" fillId="0" borderId="23" xfId="0" applyFont="1" applyFill="1" applyBorder="1" applyAlignment="1">
      <alignment horizontal="center" vertical="top" wrapText="1"/>
    </xf>
    <xf numFmtId="0" fontId="5" fillId="0" borderId="24" xfId="0" applyFont="1" applyFill="1" applyBorder="1" applyAlignment="1">
      <alignment horizontal="center" vertical="top" wrapText="1"/>
    </xf>
    <xf numFmtId="0" fontId="2" fillId="0" borderId="26" xfId="0" applyFont="1" applyFill="1" applyBorder="1" applyAlignment="1">
      <alignment horizontal="left" vertical="center" wrapText="1"/>
    </xf>
    <xf numFmtId="0" fontId="2" fillId="0" borderId="26" xfId="0" applyFont="1" applyFill="1" applyBorder="1" applyAlignment="1">
      <alignment vertical="center" wrapText="1"/>
    </xf>
    <xf numFmtId="0" fontId="1" fillId="0" borderId="26" xfId="0" applyFont="1" applyFill="1" applyBorder="1" applyAlignment="1">
      <alignment horizontal="left" vertical="center" wrapText="1"/>
    </xf>
    <xf numFmtId="0" fontId="5" fillId="0" borderId="9" xfId="0" applyFont="1" applyFill="1" applyBorder="1" applyAlignment="1">
      <alignment horizontal="center" vertical="top" wrapText="1"/>
    </xf>
    <xf numFmtId="0" fontId="5" fillId="0" borderId="8" xfId="0" applyFont="1" applyFill="1" applyBorder="1" applyAlignment="1">
      <alignment horizontal="center" vertical="top" wrapText="1"/>
    </xf>
    <xf numFmtId="0" fontId="1" fillId="0" borderId="3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7" xfId="0" applyFont="1" applyFill="1" applyBorder="1" applyAlignment="1">
      <alignment horizontal="center" wrapText="1"/>
    </xf>
    <xf numFmtId="0" fontId="2" fillId="0" borderId="28" xfId="0" applyFont="1" applyFill="1" applyBorder="1" applyAlignment="1">
      <alignment wrapText="1"/>
    </xf>
    <xf numFmtId="0" fontId="7" fillId="0" borderId="0" xfId="0" applyFont="1" applyAlignment="1">
      <alignment wrapText="1"/>
    </xf>
    <xf numFmtId="0" fontId="7" fillId="0" borderId="0" xfId="0" applyFont="1" applyAlignment="1">
      <alignment horizontal="center" wrapText="1"/>
    </xf>
    <xf numFmtId="0" fontId="6" fillId="0" borderId="0" xfId="0" applyFont="1" applyAlignment="1">
      <alignment horizontal="left" vertical="center"/>
    </xf>
    <xf numFmtId="0" fontId="2" fillId="0" borderId="0" xfId="0" applyFont="1" applyAlignment="1">
      <alignment horizontal="left" wrapText="1"/>
    </xf>
    <xf numFmtId="0" fontId="5" fillId="0" borderId="22" xfId="0" applyFont="1" applyFill="1" applyBorder="1" applyAlignment="1">
      <alignment horizontal="left" vertical="top" wrapText="1"/>
    </xf>
    <xf numFmtId="0" fontId="5" fillId="0" borderId="32"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36" xfId="0" applyFont="1" applyFill="1" applyBorder="1" applyAlignment="1">
      <alignment horizontal="center" vertical="top" wrapText="1"/>
    </xf>
    <xf numFmtId="1" fontId="8"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3" fontId="8" fillId="0" borderId="2"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4" fontId="8" fillId="0" borderId="4" xfId="0" applyNumberFormat="1" applyFont="1" applyFill="1" applyBorder="1" applyAlignment="1">
      <alignment horizontal="center" vertical="center" wrapText="1"/>
    </xf>
    <xf numFmtId="4" fontId="8" fillId="0" borderId="25" xfId="0" applyNumberFormat="1" applyFont="1" applyFill="1" applyBorder="1" applyAlignment="1">
      <alignment horizontal="right" vertical="center" wrapText="1"/>
    </xf>
    <xf numFmtId="3" fontId="10" fillId="0" borderId="2" xfId="0" applyNumberFormat="1"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0" fillId="0" borderId="4" xfId="0" applyNumberFormat="1" applyFont="1" applyFill="1" applyBorder="1" applyAlignment="1">
      <alignment horizontal="center" vertical="center" wrapText="1"/>
    </xf>
    <xf numFmtId="0" fontId="10" fillId="0" borderId="2" xfId="0" applyFont="1" applyFill="1" applyBorder="1" applyAlignment="1">
      <alignment horizontal="left" wrapText="1"/>
    </xf>
    <xf numFmtId="0" fontId="10" fillId="0" borderId="2" xfId="0" applyFont="1" applyFill="1" applyBorder="1" applyAlignment="1">
      <alignment wrapText="1"/>
    </xf>
    <xf numFmtId="3" fontId="10" fillId="0" borderId="2" xfId="0" applyNumberFormat="1" applyFont="1" applyFill="1" applyBorder="1" applyAlignment="1">
      <alignment horizontal="center" wrapText="1"/>
    </xf>
    <xf numFmtId="0" fontId="10" fillId="0" borderId="26" xfId="0" applyFont="1" applyFill="1" applyBorder="1" applyAlignment="1">
      <alignment horizontal="center" wrapText="1"/>
    </xf>
    <xf numFmtId="0" fontId="10" fillId="0" borderId="15" xfId="0" applyFont="1" applyFill="1" applyBorder="1" applyAlignment="1">
      <alignment horizontal="center" wrapText="1"/>
    </xf>
    <xf numFmtId="0" fontId="10" fillId="0" borderId="31" xfId="0" applyFont="1" applyFill="1" applyBorder="1" applyAlignment="1">
      <alignment horizontal="center" wrapText="1"/>
    </xf>
    <xf numFmtId="4" fontId="10" fillId="0" borderId="16" xfId="0" applyNumberFormat="1" applyFont="1" applyFill="1" applyBorder="1" applyAlignment="1">
      <alignment horizontal="center" wrapText="1"/>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center" vertical="center"/>
    </xf>
    <xf numFmtId="4" fontId="10" fillId="0" borderId="37" xfId="0" applyNumberFormat="1" applyFont="1" applyFill="1" applyBorder="1" applyAlignment="1">
      <alignment horizontal="center" wrapText="1"/>
    </xf>
    <xf numFmtId="0" fontId="2" fillId="0" borderId="25" xfId="0" applyFont="1" applyFill="1" applyBorder="1" applyAlignment="1">
      <alignment horizontal="left" vertical="center" wrapText="1"/>
    </xf>
    <xf numFmtId="0" fontId="11" fillId="0" borderId="0" xfId="0" applyFont="1" applyBorder="1" applyAlignment="1">
      <alignment horizontal="center" vertical="center"/>
    </xf>
    <xf numFmtId="0" fontId="11" fillId="0" borderId="0" xfId="0" applyFont="1" applyAlignment="1">
      <alignment horizontal="center" vertical="center"/>
    </xf>
    <xf numFmtId="0" fontId="8" fillId="0" borderId="11" xfId="0" applyFont="1" applyBorder="1" applyAlignment="1">
      <alignment horizontal="left" wrapText="1"/>
    </xf>
    <xf numFmtId="0" fontId="8" fillId="0" borderId="5"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8" fillId="0" borderId="14" xfId="0" applyFont="1" applyBorder="1" applyAlignment="1">
      <alignment horizontal="left" wrapText="1"/>
    </xf>
    <xf numFmtId="0" fontId="8" fillId="0" borderId="17" xfId="0" applyFont="1" applyBorder="1" applyAlignment="1">
      <alignment horizontal="left" wrapText="1"/>
    </xf>
    <xf numFmtId="0" fontId="8" fillId="0" borderId="7" xfId="0" applyFont="1" applyBorder="1" applyAlignment="1">
      <alignment horizontal="left" wrapText="1"/>
    </xf>
    <xf numFmtId="0" fontId="8" fillId="0" borderId="3" xfId="0" applyFont="1" applyBorder="1" applyAlignment="1">
      <alignment horizontal="left" wrapText="1"/>
    </xf>
    <xf numFmtId="0" fontId="8" fillId="0" borderId="10" xfId="0" applyFont="1" applyBorder="1" applyAlignment="1">
      <alignment horizontal="left" wrapText="1"/>
    </xf>
    <xf numFmtId="17" fontId="8" fillId="0" borderId="3" xfId="0" applyNumberFormat="1" applyFont="1" applyBorder="1" applyAlignment="1">
      <alignment horizontal="center" wrapText="1"/>
    </xf>
    <xf numFmtId="0" fontId="8" fillId="0" borderId="3" xfId="0" applyFont="1" applyBorder="1" applyAlignment="1">
      <alignment horizontal="center" wrapText="1"/>
    </xf>
    <xf numFmtId="0" fontId="3" fillId="2" borderId="21" xfId="0"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34" xfId="0" applyFont="1" applyFill="1" applyBorder="1" applyAlignment="1">
      <alignment horizontal="center" vertical="top" wrapText="1"/>
    </xf>
    <xf numFmtId="0" fontId="3" fillId="2" borderId="35" xfId="0" applyFont="1" applyFill="1" applyBorder="1" applyAlignment="1">
      <alignment horizontal="center" vertical="top" wrapText="1"/>
    </xf>
    <xf numFmtId="0" fontId="8" fillId="0" borderId="5" xfId="0" applyFont="1" applyBorder="1" applyAlignment="1">
      <alignment horizontal="center" wrapText="1"/>
    </xf>
    <xf numFmtId="0" fontId="8" fillId="0" borderId="14" xfId="0" applyFont="1" applyBorder="1" applyAlignment="1">
      <alignment horizont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12" fillId="0" borderId="7" xfId="0" applyFont="1" applyFill="1" applyBorder="1" applyAlignment="1">
      <alignment horizontal="center" wrapText="1"/>
    </xf>
    <xf numFmtId="0" fontId="12" fillId="0" borderId="3" xfId="0" applyFont="1" applyFill="1" applyBorder="1" applyAlignment="1">
      <alignment horizontal="center" wrapText="1"/>
    </xf>
    <xf numFmtId="0" fontId="10" fillId="2" borderId="3" xfId="0" applyFont="1" applyFill="1" applyBorder="1" applyAlignment="1">
      <alignment horizontal="center" wrapText="1"/>
    </xf>
    <xf numFmtId="0" fontId="12" fillId="0" borderId="10" xfId="0" applyFont="1" applyFill="1" applyBorder="1" applyAlignment="1">
      <alignment horizontal="center" wrapText="1"/>
    </xf>
    <xf numFmtId="0" fontId="12" fillId="0" borderId="11" xfId="0" applyFont="1" applyFill="1" applyBorder="1" applyAlignment="1">
      <alignment horizontal="center" wrapText="1"/>
    </xf>
    <xf numFmtId="0" fontId="12" fillId="0" borderId="5" xfId="0" applyFont="1" applyFill="1" applyBorder="1" applyAlignment="1">
      <alignment horizontal="center" wrapText="1"/>
    </xf>
    <xf numFmtId="0" fontId="10" fillId="2" borderId="5" xfId="0" applyFont="1" applyFill="1" applyBorder="1" applyAlignment="1">
      <alignment horizontal="center" wrapText="1"/>
    </xf>
    <xf numFmtId="0" fontId="12" fillId="0" borderId="12" xfId="0" applyFont="1" applyFill="1" applyBorder="1" applyAlignment="1">
      <alignment horizontal="center" wrapText="1"/>
    </xf>
    <xf numFmtId="0" fontId="12" fillId="0" borderId="13" xfId="0" applyFont="1" applyFill="1" applyBorder="1" applyAlignment="1">
      <alignment horizontal="center" wrapText="1"/>
    </xf>
    <xf numFmtId="0" fontId="12" fillId="0" borderId="14" xfId="0" applyFont="1" applyFill="1" applyBorder="1" applyAlignment="1">
      <alignment horizontal="center" wrapText="1"/>
    </xf>
    <xf numFmtId="0" fontId="10" fillId="2" borderId="14" xfId="0" applyFont="1" applyFill="1" applyBorder="1" applyAlignment="1">
      <alignment horizontal="center" wrapText="1"/>
    </xf>
    <xf numFmtId="0" fontId="12" fillId="0" borderId="17" xfId="0" applyFont="1" applyFill="1" applyBorder="1" applyAlignment="1">
      <alignment horizontal="center" wrapText="1"/>
    </xf>
  </cellXfs>
  <cellStyles count="1">
    <cellStyle name="Обычный" xfId="0" builtinId="0"/>
  </cellStyles>
  <dxfs count="0"/>
  <tableStyles count="0" defaultTableStyle="TableStyleMedium2" defaultPivotStyle="PivotStyleLight16"/>
  <colors>
    <mruColors>
      <color rgb="FFFF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23"/>
  <sheetViews>
    <sheetView tabSelected="1" view="pageBreakPreview" topLeftCell="A207" zoomScale="60" zoomScaleNormal="80" workbookViewId="0">
      <selection activeCell="I218" sqref="I218"/>
    </sheetView>
  </sheetViews>
  <sheetFormatPr defaultRowHeight="15" x14ac:dyDescent="0.25"/>
  <cols>
    <col min="1" max="1" width="6.85546875" style="34" customWidth="1"/>
    <col min="2" max="2" width="28.140625" style="2" customWidth="1"/>
    <col min="3" max="3" width="9.140625" style="3"/>
    <col min="4" max="4" width="12.42578125" style="3" customWidth="1"/>
    <col min="5" max="5" width="28.140625" style="3" customWidth="1"/>
    <col min="6" max="7" width="12.42578125" style="3" customWidth="1"/>
    <col min="8" max="8" width="9.140625" style="3"/>
    <col min="9" max="9" width="14.85546875" style="2" customWidth="1"/>
    <col min="10" max="10" width="20.42578125" style="3" customWidth="1"/>
    <col min="11" max="11" width="23.42578125" style="3" customWidth="1"/>
    <col min="12" max="12" width="22.85546875" style="3" customWidth="1"/>
    <col min="13" max="14" width="0.140625" style="3" hidden="1" customWidth="1"/>
    <col min="15" max="15" width="23.42578125" style="2" customWidth="1"/>
    <col min="16" max="16384" width="9.140625" style="1"/>
  </cols>
  <sheetData>
    <row r="1" spans="1:25" ht="15" customHeight="1" x14ac:dyDescent="0.25">
      <c r="A1" s="64" t="s">
        <v>651</v>
      </c>
      <c r="B1" s="64"/>
      <c r="C1" s="64"/>
      <c r="D1" s="64"/>
      <c r="E1" s="64"/>
      <c r="F1" s="64"/>
      <c r="G1" s="64"/>
      <c r="H1" s="64"/>
      <c r="I1" s="64"/>
      <c r="J1" s="64"/>
      <c r="K1" s="64"/>
      <c r="L1" s="64"/>
      <c r="M1" s="64"/>
      <c r="N1" s="64"/>
      <c r="O1" s="64"/>
      <c r="P1" s="6"/>
      <c r="Q1" s="6"/>
      <c r="R1" s="6"/>
      <c r="S1" s="6"/>
      <c r="T1" s="6"/>
      <c r="U1" s="6"/>
      <c r="V1" s="6"/>
      <c r="W1" s="6"/>
      <c r="X1" s="6"/>
    </row>
    <row r="2" spans="1:25" ht="15" customHeight="1" x14ac:dyDescent="0.25">
      <c r="A2" s="59"/>
      <c r="B2" s="60"/>
      <c r="C2" s="60"/>
      <c r="D2" s="60"/>
      <c r="E2" s="60"/>
      <c r="F2" s="60"/>
      <c r="G2" s="60"/>
      <c r="H2" s="61"/>
      <c r="I2" s="60"/>
      <c r="J2" s="60"/>
      <c r="K2" s="60"/>
      <c r="L2" s="60"/>
      <c r="M2" s="60"/>
      <c r="N2" s="60"/>
      <c r="O2" s="60"/>
      <c r="P2" s="7"/>
      <c r="Q2" s="7"/>
      <c r="R2" s="7"/>
      <c r="S2" s="7"/>
      <c r="T2" s="7"/>
      <c r="U2" s="7"/>
      <c r="V2" s="7"/>
      <c r="W2" s="7"/>
      <c r="X2" s="7"/>
    </row>
    <row r="3" spans="1:25" ht="18.75" x14ac:dyDescent="0.25">
      <c r="A3" s="65" t="s">
        <v>643</v>
      </c>
      <c r="B3" s="65"/>
      <c r="C3" s="65"/>
      <c r="D3" s="65"/>
      <c r="E3" s="65"/>
      <c r="F3" s="65"/>
      <c r="G3" s="65"/>
      <c r="H3" s="65"/>
      <c r="I3" s="65"/>
      <c r="J3" s="65"/>
      <c r="K3" s="65"/>
      <c r="L3" s="65"/>
      <c r="M3" s="65"/>
      <c r="N3" s="65"/>
      <c r="O3" s="65"/>
      <c r="P3" s="7"/>
      <c r="Q3" s="7"/>
      <c r="R3" s="7"/>
      <c r="S3" s="5"/>
      <c r="T3" s="5"/>
      <c r="U3" s="5"/>
      <c r="V3" s="5"/>
      <c r="W3" s="5"/>
      <c r="X3" s="5"/>
    </row>
    <row r="4" spans="1:25" ht="16.5" thickBot="1" x14ac:dyDescent="0.3">
      <c r="A4" s="33"/>
      <c r="B4" s="5"/>
      <c r="C4" s="5"/>
      <c r="D4" s="5"/>
      <c r="E4" s="5"/>
      <c r="F4" s="5"/>
      <c r="G4" s="5"/>
      <c r="H4" s="5"/>
      <c r="I4" s="5"/>
      <c r="J4" s="5"/>
      <c r="K4" s="5"/>
      <c r="L4" s="5"/>
      <c r="M4" s="5"/>
      <c r="N4" s="5"/>
      <c r="O4" s="5"/>
      <c r="P4" s="7"/>
      <c r="Q4" s="7"/>
      <c r="R4" s="7"/>
      <c r="S4" s="5"/>
      <c r="T4" s="5"/>
      <c r="U4" s="5"/>
      <c r="V4" s="5"/>
      <c r="W4" s="5"/>
      <c r="X4" s="5"/>
    </row>
    <row r="5" spans="1:25" ht="16.5" thickBot="1" x14ac:dyDescent="0.3">
      <c r="A5" s="33"/>
      <c r="B5" s="5"/>
      <c r="C5" s="5"/>
      <c r="D5" s="5"/>
      <c r="E5" s="5"/>
      <c r="F5" s="5"/>
      <c r="G5" s="5"/>
      <c r="H5" s="5"/>
      <c r="I5" s="5"/>
      <c r="J5" s="5"/>
      <c r="K5" s="83" t="s">
        <v>644</v>
      </c>
      <c r="L5" s="84"/>
      <c r="M5" s="84"/>
      <c r="N5" s="84"/>
      <c r="O5" s="85"/>
      <c r="P5" s="9"/>
      <c r="Q5" s="9"/>
      <c r="R5" s="9"/>
      <c r="S5" s="9"/>
      <c r="T5" s="9"/>
      <c r="U5" s="9"/>
      <c r="V5" s="10"/>
      <c r="W5" s="10"/>
      <c r="X5" s="10"/>
      <c r="Y5" s="10"/>
    </row>
    <row r="6" spans="1:25" ht="28.5" customHeight="1" x14ac:dyDescent="0.3">
      <c r="A6" s="72" t="s">
        <v>658</v>
      </c>
      <c r="B6" s="73"/>
      <c r="C6" s="73"/>
      <c r="D6" s="73"/>
      <c r="E6" s="74"/>
      <c r="F6" s="75">
        <v>45352</v>
      </c>
      <c r="G6" s="76"/>
      <c r="H6" s="76"/>
      <c r="I6" s="76"/>
      <c r="J6" s="76"/>
      <c r="K6" s="86" t="s">
        <v>649</v>
      </c>
      <c r="L6" s="87"/>
      <c r="M6" s="88"/>
      <c r="N6" s="88"/>
      <c r="O6" s="89"/>
      <c r="P6" s="11"/>
      <c r="Q6" s="11"/>
      <c r="R6" s="11"/>
      <c r="S6" s="11"/>
      <c r="T6" s="11"/>
      <c r="U6" s="11"/>
      <c r="V6" s="11"/>
      <c r="W6" s="11"/>
      <c r="X6" s="11"/>
      <c r="Y6" s="10"/>
    </row>
    <row r="7" spans="1:25" ht="28.5" customHeight="1" x14ac:dyDescent="0.3">
      <c r="A7" s="66" t="s">
        <v>659</v>
      </c>
      <c r="B7" s="67"/>
      <c r="C7" s="67"/>
      <c r="D7" s="67"/>
      <c r="E7" s="68"/>
      <c r="F7" s="81" t="s">
        <v>650</v>
      </c>
      <c r="G7" s="81"/>
      <c r="H7" s="81"/>
      <c r="I7" s="81"/>
      <c r="J7" s="81"/>
      <c r="K7" s="90" t="s">
        <v>650</v>
      </c>
      <c r="L7" s="91"/>
      <c r="M7" s="92"/>
      <c r="N7" s="92"/>
      <c r="O7" s="93"/>
      <c r="P7" s="11"/>
      <c r="Q7" s="11"/>
      <c r="R7" s="11"/>
      <c r="S7" s="11"/>
      <c r="T7" s="11"/>
      <c r="U7" s="11"/>
      <c r="V7" s="11"/>
      <c r="W7" s="11"/>
      <c r="X7" s="11"/>
      <c r="Y7" s="10"/>
    </row>
    <row r="8" spans="1:25" ht="28.5" customHeight="1" thickBot="1" x14ac:dyDescent="0.35">
      <c r="A8" s="69" t="s">
        <v>646</v>
      </c>
      <c r="B8" s="70"/>
      <c r="C8" s="70"/>
      <c r="D8" s="70"/>
      <c r="E8" s="71"/>
      <c r="F8" s="82" t="s">
        <v>647</v>
      </c>
      <c r="G8" s="82"/>
      <c r="H8" s="82"/>
      <c r="I8" s="82"/>
      <c r="J8" s="82"/>
      <c r="K8" s="94" t="s">
        <v>645</v>
      </c>
      <c r="L8" s="95"/>
      <c r="M8" s="96"/>
      <c r="N8" s="96"/>
      <c r="O8" s="97"/>
      <c r="P8" s="11"/>
      <c r="Q8" s="11"/>
      <c r="R8" s="11"/>
      <c r="S8" s="11"/>
      <c r="T8" s="11"/>
      <c r="U8" s="11"/>
      <c r="V8" s="11"/>
      <c r="W8" s="11"/>
      <c r="X8" s="11"/>
      <c r="Y8" s="10"/>
    </row>
    <row r="9" spans="1:25" x14ac:dyDescent="0.25">
      <c r="P9" s="10"/>
      <c r="Q9" s="10"/>
      <c r="R9" s="10"/>
      <c r="S9" s="10"/>
      <c r="T9" s="10"/>
      <c r="U9" s="10"/>
      <c r="V9" s="10"/>
      <c r="W9" s="10"/>
      <c r="X9" s="10"/>
      <c r="Y9" s="10"/>
    </row>
    <row r="10" spans="1:25" x14ac:dyDescent="0.25">
      <c r="P10" s="10"/>
      <c r="Q10" s="10"/>
      <c r="R10" s="10"/>
      <c r="S10" s="10"/>
      <c r="T10" s="10"/>
      <c r="U10" s="10"/>
      <c r="V10" s="10"/>
      <c r="W10" s="10"/>
      <c r="X10" s="10"/>
      <c r="Y10" s="10"/>
    </row>
    <row r="11" spans="1:25" ht="15.75" thickBot="1" x14ac:dyDescent="0.3"/>
    <row r="12" spans="1:25" ht="27.75" customHeight="1" thickBot="1" x14ac:dyDescent="0.3">
      <c r="A12" s="77" t="s">
        <v>635</v>
      </c>
      <c r="B12" s="77"/>
      <c r="C12" s="77"/>
      <c r="D12" s="77"/>
      <c r="E12" s="78" t="s">
        <v>636</v>
      </c>
      <c r="F12" s="79"/>
      <c r="G12" s="79"/>
      <c r="H12" s="79"/>
      <c r="I12" s="79"/>
      <c r="J12" s="80"/>
      <c r="K12" s="18"/>
      <c r="L12" s="18"/>
    </row>
    <row r="13" spans="1:25" ht="129.75" customHeight="1" x14ac:dyDescent="0.25">
      <c r="A13" s="35"/>
      <c r="B13" s="19" t="s">
        <v>461</v>
      </c>
      <c r="C13" s="19" t="s">
        <v>462</v>
      </c>
      <c r="D13" s="24" t="s">
        <v>463</v>
      </c>
      <c r="E13" s="36" t="s">
        <v>637</v>
      </c>
      <c r="F13" s="12" t="s">
        <v>638</v>
      </c>
      <c r="G13" s="12" t="s">
        <v>639</v>
      </c>
      <c r="H13" s="12" t="s">
        <v>640</v>
      </c>
      <c r="I13" s="37" t="s">
        <v>641</v>
      </c>
      <c r="J13" s="38" t="s">
        <v>642</v>
      </c>
      <c r="K13" s="25" t="s">
        <v>464</v>
      </c>
      <c r="L13" s="19"/>
      <c r="M13" s="19"/>
      <c r="N13" s="19"/>
      <c r="O13" s="20" t="s">
        <v>465</v>
      </c>
    </row>
    <row r="14" spans="1:25" s="8" customFormat="1" ht="103.5" customHeight="1" x14ac:dyDescent="0.25">
      <c r="A14" s="39">
        <v>1</v>
      </c>
      <c r="B14" s="40" t="s">
        <v>0</v>
      </c>
      <c r="C14" s="41">
        <f>5+40+2+1+10+5</f>
        <v>63</v>
      </c>
      <c r="D14" s="42" t="s">
        <v>1</v>
      </c>
      <c r="E14" s="43"/>
      <c r="F14" s="44"/>
      <c r="G14" s="41"/>
      <c r="H14" s="44" t="s">
        <v>1</v>
      </c>
      <c r="I14" s="45"/>
      <c r="J14" s="46">
        <f>I14*G14</f>
        <v>0</v>
      </c>
      <c r="K14" s="26" t="s">
        <v>472</v>
      </c>
      <c r="L14" s="15" t="s">
        <v>473</v>
      </c>
      <c r="M14" s="13" t="s">
        <v>2</v>
      </c>
      <c r="N14" s="13" t="s">
        <v>3</v>
      </c>
      <c r="O14" s="63" t="s">
        <v>661</v>
      </c>
    </row>
    <row r="15" spans="1:25" s="8" customFormat="1" ht="103.5" customHeight="1" x14ac:dyDescent="0.25">
      <c r="A15" s="39">
        <v>2</v>
      </c>
      <c r="B15" s="40" t="s">
        <v>4</v>
      </c>
      <c r="C15" s="41">
        <v>2</v>
      </c>
      <c r="D15" s="42" t="s">
        <v>1</v>
      </c>
      <c r="E15" s="43"/>
      <c r="F15" s="44"/>
      <c r="G15" s="41"/>
      <c r="H15" s="44" t="s">
        <v>1</v>
      </c>
      <c r="I15" s="45"/>
      <c r="J15" s="46">
        <f t="shared" ref="J15:J78" si="0">I15*G15</f>
        <v>0</v>
      </c>
      <c r="K15" s="27" t="s">
        <v>5</v>
      </c>
      <c r="L15" s="4"/>
      <c r="M15" s="4"/>
      <c r="N15" s="4" t="s">
        <v>6</v>
      </c>
      <c r="O15" s="21" t="s">
        <v>7</v>
      </c>
    </row>
    <row r="16" spans="1:25" s="8" customFormat="1" ht="103.5" customHeight="1" x14ac:dyDescent="0.25">
      <c r="A16" s="39">
        <v>3</v>
      </c>
      <c r="B16" s="40" t="s">
        <v>8</v>
      </c>
      <c r="C16" s="41">
        <v>1</v>
      </c>
      <c r="D16" s="42" t="s">
        <v>1</v>
      </c>
      <c r="E16" s="43"/>
      <c r="F16" s="44"/>
      <c r="G16" s="41"/>
      <c r="H16" s="44" t="s">
        <v>1</v>
      </c>
      <c r="I16" s="45"/>
      <c r="J16" s="46">
        <f t="shared" si="0"/>
        <v>0</v>
      </c>
      <c r="K16" s="27" t="s">
        <v>5</v>
      </c>
      <c r="L16" s="4"/>
      <c r="M16" s="4"/>
      <c r="N16" s="4" t="s">
        <v>6</v>
      </c>
      <c r="O16" s="21" t="s">
        <v>9</v>
      </c>
    </row>
    <row r="17" spans="1:15" s="8" customFormat="1" ht="103.5" customHeight="1" x14ac:dyDescent="0.25">
      <c r="A17" s="39">
        <v>4</v>
      </c>
      <c r="B17" s="40" t="s">
        <v>10</v>
      </c>
      <c r="C17" s="41">
        <f>6+24</f>
        <v>30</v>
      </c>
      <c r="D17" s="42" t="s">
        <v>1</v>
      </c>
      <c r="E17" s="43"/>
      <c r="F17" s="44"/>
      <c r="G17" s="41"/>
      <c r="H17" s="44" t="s">
        <v>1</v>
      </c>
      <c r="I17" s="45"/>
      <c r="J17" s="46">
        <f t="shared" si="0"/>
        <v>0</v>
      </c>
      <c r="K17" s="27" t="s">
        <v>485</v>
      </c>
      <c r="L17" s="4"/>
      <c r="M17" s="4"/>
      <c r="N17" s="4" t="s">
        <v>6</v>
      </c>
      <c r="O17" s="21" t="s">
        <v>484</v>
      </c>
    </row>
    <row r="18" spans="1:15" s="8" customFormat="1" ht="103.5" customHeight="1" x14ac:dyDescent="0.25">
      <c r="A18" s="39">
        <v>5</v>
      </c>
      <c r="B18" s="40" t="s">
        <v>656</v>
      </c>
      <c r="C18" s="41">
        <f>3</f>
        <v>3</v>
      </c>
      <c r="D18" s="42" t="s">
        <v>1</v>
      </c>
      <c r="E18" s="43"/>
      <c r="F18" s="44"/>
      <c r="G18" s="41"/>
      <c r="H18" s="44" t="s">
        <v>1</v>
      </c>
      <c r="I18" s="45"/>
      <c r="J18" s="46">
        <f t="shared" si="0"/>
        <v>0</v>
      </c>
      <c r="K18" s="27" t="s">
        <v>507</v>
      </c>
      <c r="L18" s="16" t="s">
        <v>505</v>
      </c>
      <c r="M18" s="4" t="s">
        <v>15</v>
      </c>
      <c r="N18" s="4" t="s">
        <v>16</v>
      </c>
      <c r="O18" s="21" t="s">
        <v>504</v>
      </c>
    </row>
    <row r="19" spans="1:15" s="8" customFormat="1" ht="103.5" customHeight="1" x14ac:dyDescent="0.25">
      <c r="A19" s="39">
        <v>6</v>
      </c>
      <c r="B19" s="40" t="s">
        <v>17</v>
      </c>
      <c r="C19" s="41">
        <f>2+16+2+1+1</f>
        <v>22</v>
      </c>
      <c r="D19" s="42" t="s">
        <v>1</v>
      </c>
      <c r="E19" s="43"/>
      <c r="F19" s="44"/>
      <c r="G19" s="41"/>
      <c r="H19" s="44" t="s">
        <v>1</v>
      </c>
      <c r="I19" s="45"/>
      <c r="J19" s="46">
        <f t="shared" si="0"/>
        <v>0</v>
      </c>
      <c r="K19" s="27" t="s">
        <v>518</v>
      </c>
      <c r="L19" s="4"/>
      <c r="M19" s="4" t="s">
        <v>18</v>
      </c>
      <c r="N19" s="4" t="s">
        <v>3</v>
      </c>
      <c r="O19" s="21" t="s">
        <v>519</v>
      </c>
    </row>
    <row r="20" spans="1:15" s="8" customFormat="1" ht="103.5" customHeight="1" x14ac:dyDescent="0.25">
      <c r="A20" s="39">
        <v>7</v>
      </c>
      <c r="B20" s="40" t="s">
        <v>19</v>
      </c>
      <c r="C20" s="41">
        <f>1+8+4+4+26</f>
        <v>43</v>
      </c>
      <c r="D20" s="42" t="s">
        <v>1</v>
      </c>
      <c r="E20" s="43"/>
      <c r="F20" s="44"/>
      <c r="G20" s="41"/>
      <c r="H20" s="44" t="s">
        <v>1</v>
      </c>
      <c r="I20" s="45"/>
      <c r="J20" s="46">
        <f t="shared" si="0"/>
        <v>0</v>
      </c>
      <c r="K20" s="27" t="s">
        <v>524</v>
      </c>
      <c r="L20" s="4"/>
      <c r="M20" s="4" t="s">
        <v>20</v>
      </c>
      <c r="N20" s="4" t="s">
        <v>3</v>
      </c>
      <c r="O20" s="21" t="s">
        <v>525</v>
      </c>
    </row>
    <row r="21" spans="1:15" s="8" customFormat="1" ht="103.5" customHeight="1" x14ac:dyDescent="0.25">
      <c r="A21" s="39">
        <v>8</v>
      </c>
      <c r="B21" s="40" t="s">
        <v>21</v>
      </c>
      <c r="C21" s="41">
        <f>7+2</f>
        <v>9</v>
      </c>
      <c r="D21" s="42" t="s">
        <v>1</v>
      </c>
      <c r="E21" s="43"/>
      <c r="F21" s="44"/>
      <c r="G21" s="41"/>
      <c r="H21" s="44" t="s">
        <v>1</v>
      </c>
      <c r="I21" s="45"/>
      <c r="J21" s="46">
        <f t="shared" si="0"/>
        <v>0</v>
      </c>
      <c r="K21" s="27" t="s">
        <v>535</v>
      </c>
      <c r="L21" s="16" t="s">
        <v>536</v>
      </c>
      <c r="M21" s="4"/>
      <c r="N21" s="4" t="s">
        <v>6</v>
      </c>
      <c r="O21" s="21" t="s">
        <v>537</v>
      </c>
    </row>
    <row r="22" spans="1:15" s="8" customFormat="1" ht="103.5" customHeight="1" x14ac:dyDescent="0.25">
      <c r="A22" s="39">
        <v>9</v>
      </c>
      <c r="B22" s="40" t="s">
        <v>22</v>
      </c>
      <c r="C22" s="41">
        <f>2+1+73+2+54</f>
        <v>132</v>
      </c>
      <c r="D22" s="42" t="s">
        <v>1</v>
      </c>
      <c r="E22" s="43"/>
      <c r="F22" s="44"/>
      <c r="G22" s="41"/>
      <c r="H22" s="44" t="s">
        <v>1</v>
      </c>
      <c r="I22" s="45"/>
      <c r="J22" s="46">
        <f t="shared" si="0"/>
        <v>0</v>
      </c>
      <c r="K22" s="27" t="s">
        <v>540</v>
      </c>
      <c r="L22" s="4"/>
      <c r="M22" s="4"/>
      <c r="N22" s="4" t="s">
        <v>23</v>
      </c>
      <c r="O22" s="21" t="s">
        <v>541</v>
      </c>
    </row>
    <row r="23" spans="1:15" s="8" customFormat="1" ht="103.5" customHeight="1" x14ac:dyDescent="0.25">
      <c r="A23" s="39">
        <v>10</v>
      </c>
      <c r="B23" s="40" t="s">
        <v>24</v>
      </c>
      <c r="C23" s="41">
        <v>3</v>
      </c>
      <c r="D23" s="42" t="s">
        <v>1</v>
      </c>
      <c r="E23" s="43"/>
      <c r="F23" s="44"/>
      <c r="G23" s="41"/>
      <c r="H23" s="44" t="s">
        <v>1</v>
      </c>
      <c r="I23" s="45"/>
      <c r="J23" s="46">
        <f t="shared" si="0"/>
        <v>0</v>
      </c>
      <c r="K23" s="27" t="s">
        <v>14</v>
      </c>
      <c r="L23" s="4"/>
      <c r="M23" s="4" t="s">
        <v>25</v>
      </c>
      <c r="N23" s="4" t="s">
        <v>16</v>
      </c>
      <c r="O23" s="21" t="s">
        <v>26</v>
      </c>
    </row>
    <row r="24" spans="1:15" s="8" customFormat="1" ht="182.25" customHeight="1" x14ac:dyDescent="0.25">
      <c r="A24" s="39">
        <v>11</v>
      </c>
      <c r="B24" s="40" t="s">
        <v>27</v>
      </c>
      <c r="C24" s="41">
        <f>12+1+3+4+8+2+7+8+2+4</f>
        <v>51</v>
      </c>
      <c r="D24" s="42" t="s">
        <v>1</v>
      </c>
      <c r="E24" s="43"/>
      <c r="F24" s="44"/>
      <c r="G24" s="41"/>
      <c r="H24" s="44" t="s">
        <v>1</v>
      </c>
      <c r="I24" s="45"/>
      <c r="J24" s="46">
        <f t="shared" si="0"/>
        <v>0</v>
      </c>
      <c r="K24" s="27" t="s">
        <v>543</v>
      </c>
      <c r="L24" s="16" t="s">
        <v>542</v>
      </c>
      <c r="M24" s="4" t="s">
        <v>28</v>
      </c>
      <c r="N24" s="4" t="s">
        <v>6</v>
      </c>
      <c r="O24" s="21" t="s">
        <v>544</v>
      </c>
    </row>
    <row r="25" spans="1:15" s="8" customFormat="1" ht="333" customHeight="1" x14ac:dyDescent="0.25">
      <c r="A25" s="39">
        <v>12</v>
      </c>
      <c r="B25" s="40" t="s">
        <v>29</v>
      </c>
      <c r="C25" s="41">
        <f>3+4+47+10+2+3+10+13+14+18+22+30+4+3+10+52+40+20+12+7</f>
        <v>324</v>
      </c>
      <c r="D25" s="42" t="s">
        <v>1</v>
      </c>
      <c r="E25" s="43"/>
      <c r="F25" s="44"/>
      <c r="G25" s="41"/>
      <c r="H25" s="44" t="s">
        <v>1</v>
      </c>
      <c r="I25" s="45"/>
      <c r="J25" s="46">
        <f t="shared" si="0"/>
        <v>0</v>
      </c>
      <c r="K25" s="27" t="s">
        <v>561</v>
      </c>
      <c r="L25" s="4"/>
      <c r="M25" s="4" t="s">
        <v>28</v>
      </c>
      <c r="N25" s="4" t="s">
        <v>6</v>
      </c>
      <c r="O25" s="21" t="s">
        <v>562</v>
      </c>
    </row>
    <row r="26" spans="1:15" s="8" customFormat="1" ht="378" customHeight="1" x14ac:dyDescent="0.25">
      <c r="A26" s="39">
        <v>13</v>
      </c>
      <c r="B26" s="40" t="s">
        <v>30</v>
      </c>
      <c r="C26" s="41">
        <f>22+2+3+5+2+8+10+5+2+2+4+7+20+2+2+10+2+32+20+50+5+22+1</f>
        <v>238</v>
      </c>
      <c r="D26" s="42" t="s">
        <v>1</v>
      </c>
      <c r="E26" s="43"/>
      <c r="F26" s="44"/>
      <c r="G26" s="41"/>
      <c r="H26" s="44" t="s">
        <v>1</v>
      </c>
      <c r="I26" s="45"/>
      <c r="J26" s="46">
        <f t="shared" si="0"/>
        <v>0</v>
      </c>
      <c r="K26" s="27" t="s">
        <v>565</v>
      </c>
      <c r="L26" s="16" t="s">
        <v>566</v>
      </c>
      <c r="M26" s="4"/>
      <c r="N26" s="4" t="s">
        <v>31</v>
      </c>
      <c r="O26" s="21" t="s">
        <v>567</v>
      </c>
    </row>
    <row r="27" spans="1:15" s="8" customFormat="1" ht="103.5" customHeight="1" x14ac:dyDescent="0.25">
      <c r="A27" s="39">
        <v>14</v>
      </c>
      <c r="B27" s="40" t="s">
        <v>32</v>
      </c>
      <c r="C27" s="41">
        <f>10+7+25+8</f>
        <v>50</v>
      </c>
      <c r="D27" s="42" t="s">
        <v>1</v>
      </c>
      <c r="E27" s="43"/>
      <c r="F27" s="44"/>
      <c r="G27" s="41"/>
      <c r="H27" s="44" t="s">
        <v>1</v>
      </c>
      <c r="I27" s="45"/>
      <c r="J27" s="46">
        <f t="shared" si="0"/>
        <v>0</v>
      </c>
      <c r="K27" s="27" t="s">
        <v>570</v>
      </c>
      <c r="L27" s="4"/>
      <c r="M27" s="4"/>
      <c r="N27" s="4"/>
      <c r="O27" s="21" t="s">
        <v>569</v>
      </c>
    </row>
    <row r="28" spans="1:15" s="8" customFormat="1" ht="103.5" customHeight="1" x14ac:dyDescent="0.25">
      <c r="A28" s="39">
        <v>15</v>
      </c>
      <c r="B28" s="40" t="s">
        <v>34</v>
      </c>
      <c r="C28" s="41">
        <f>3+2+5+3</f>
        <v>13</v>
      </c>
      <c r="D28" s="42" t="s">
        <v>1</v>
      </c>
      <c r="E28" s="43"/>
      <c r="F28" s="44"/>
      <c r="G28" s="41"/>
      <c r="H28" s="44" t="s">
        <v>1</v>
      </c>
      <c r="I28" s="45"/>
      <c r="J28" s="46">
        <f t="shared" si="0"/>
        <v>0</v>
      </c>
      <c r="K28" s="27" t="s">
        <v>572</v>
      </c>
      <c r="L28" s="16" t="s">
        <v>571</v>
      </c>
      <c r="M28" s="4" t="s">
        <v>35</v>
      </c>
      <c r="N28" s="4" t="s">
        <v>16</v>
      </c>
      <c r="O28" s="21" t="s">
        <v>573</v>
      </c>
    </row>
    <row r="29" spans="1:15" s="8" customFormat="1" ht="137.25" customHeight="1" x14ac:dyDescent="0.25">
      <c r="A29" s="39">
        <v>16</v>
      </c>
      <c r="B29" s="40" t="s">
        <v>36</v>
      </c>
      <c r="C29" s="41">
        <f>7+10+4+3+6+4+5</f>
        <v>39</v>
      </c>
      <c r="D29" s="42" t="s">
        <v>1</v>
      </c>
      <c r="E29" s="43"/>
      <c r="F29" s="44"/>
      <c r="G29" s="41"/>
      <c r="H29" s="44" t="s">
        <v>1</v>
      </c>
      <c r="I29" s="45"/>
      <c r="J29" s="46">
        <f t="shared" si="0"/>
        <v>0</v>
      </c>
      <c r="K29" s="27" t="s">
        <v>580</v>
      </c>
      <c r="L29" s="4"/>
      <c r="M29" s="4" t="s">
        <v>20</v>
      </c>
      <c r="N29" s="4" t="s">
        <v>3</v>
      </c>
      <c r="O29" s="21" t="s">
        <v>581</v>
      </c>
    </row>
    <row r="30" spans="1:15" s="8" customFormat="1" ht="103.5" customHeight="1" x14ac:dyDescent="0.25">
      <c r="A30" s="39">
        <v>17</v>
      </c>
      <c r="B30" s="40" t="s">
        <v>37</v>
      </c>
      <c r="C30" s="41">
        <v>5</v>
      </c>
      <c r="D30" s="42" t="s">
        <v>1</v>
      </c>
      <c r="E30" s="43"/>
      <c r="F30" s="44"/>
      <c r="G30" s="41"/>
      <c r="H30" s="44" t="s">
        <v>1</v>
      </c>
      <c r="I30" s="45"/>
      <c r="J30" s="46">
        <f t="shared" si="0"/>
        <v>0</v>
      </c>
      <c r="K30" s="27" t="s">
        <v>33</v>
      </c>
      <c r="L30" s="4"/>
      <c r="M30" s="4"/>
      <c r="N30" s="4"/>
      <c r="O30" s="21" t="s">
        <v>38</v>
      </c>
    </row>
    <row r="31" spans="1:15" s="8" customFormat="1" ht="103.5" customHeight="1" x14ac:dyDescent="0.25">
      <c r="A31" s="39">
        <v>18</v>
      </c>
      <c r="B31" s="40" t="s">
        <v>39</v>
      </c>
      <c r="C31" s="41">
        <f>2+1+10</f>
        <v>13</v>
      </c>
      <c r="D31" s="42" t="s">
        <v>1</v>
      </c>
      <c r="E31" s="43"/>
      <c r="F31" s="44"/>
      <c r="G31" s="41"/>
      <c r="H31" s="44" t="s">
        <v>1</v>
      </c>
      <c r="I31" s="45"/>
      <c r="J31" s="46">
        <f t="shared" si="0"/>
        <v>0</v>
      </c>
      <c r="K31" s="27" t="s">
        <v>591</v>
      </c>
      <c r="L31" s="16" t="s">
        <v>592</v>
      </c>
      <c r="M31" s="4"/>
      <c r="N31" s="4" t="s">
        <v>3</v>
      </c>
      <c r="O31" s="21" t="s">
        <v>593</v>
      </c>
    </row>
    <row r="32" spans="1:15" s="8" customFormat="1" ht="103.5" customHeight="1" x14ac:dyDescent="0.25">
      <c r="A32" s="39">
        <v>19</v>
      </c>
      <c r="B32" s="40" t="s">
        <v>40</v>
      </c>
      <c r="C32" s="41">
        <f>4+4</f>
        <v>8</v>
      </c>
      <c r="D32" s="42" t="s">
        <v>1</v>
      </c>
      <c r="E32" s="43"/>
      <c r="F32" s="44"/>
      <c r="G32" s="41"/>
      <c r="H32" s="44" t="s">
        <v>1</v>
      </c>
      <c r="I32" s="45"/>
      <c r="J32" s="46">
        <f t="shared" si="0"/>
        <v>0</v>
      </c>
      <c r="K32" s="27" t="s">
        <v>606</v>
      </c>
      <c r="L32" s="16" t="s">
        <v>607</v>
      </c>
      <c r="M32" s="4"/>
      <c r="N32" s="4" t="s">
        <v>41</v>
      </c>
      <c r="O32" s="21" t="s">
        <v>605</v>
      </c>
    </row>
    <row r="33" spans="1:15" s="8" customFormat="1" ht="103.5" customHeight="1" x14ac:dyDescent="0.25">
      <c r="A33" s="39">
        <v>20</v>
      </c>
      <c r="B33" s="40" t="s">
        <v>42</v>
      </c>
      <c r="C33" s="41">
        <v>2</v>
      </c>
      <c r="D33" s="42" t="s">
        <v>1</v>
      </c>
      <c r="E33" s="43"/>
      <c r="F33" s="44"/>
      <c r="G33" s="41"/>
      <c r="H33" s="44" t="s">
        <v>1</v>
      </c>
      <c r="I33" s="45"/>
      <c r="J33" s="46">
        <f t="shared" si="0"/>
        <v>0</v>
      </c>
      <c r="K33" s="27" t="s">
        <v>12</v>
      </c>
      <c r="L33" s="4"/>
      <c r="M33" s="4"/>
      <c r="N33" s="4" t="s">
        <v>23</v>
      </c>
      <c r="O33" s="21" t="s">
        <v>43</v>
      </c>
    </row>
    <row r="34" spans="1:15" s="8" customFormat="1" ht="103.5" customHeight="1" x14ac:dyDescent="0.25">
      <c r="A34" s="39">
        <v>21</v>
      </c>
      <c r="B34" s="40" t="s">
        <v>44</v>
      </c>
      <c r="C34" s="41">
        <f>2+4</f>
        <v>6</v>
      </c>
      <c r="D34" s="42" t="s">
        <v>1</v>
      </c>
      <c r="E34" s="43"/>
      <c r="F34" s="44"/>
      <c r="G34" s="41"/>
      <c r="H34" s="44" t="s">
        <v>1</v>
      </c>
      <c r="I34" s="45"/>
      <c r="J34" s="46">
        <f t="shared" si="0"/>
        <v>0</v>
      </c>
      <c r="K34" s="27" t="s">
        <v>611</v>
      </c>
      <c r="L34" s="16" t="s">
        <v>536</v>
      </c>
      <c r="M34" s="4"/>
      <c r="N34" s="4" t="s">
        <v>6</v>
      </c>
      <c r="O34" s="21" t="s">
        <v>612</v>
      </c>
    </row>
    <row r="35" spans="1:15" s="8" customFormat="1" ht="103.5" customHeight="1" x14ac:dyDescent="0.25">
      <c r="A35" s="39">
        <v>22</v>
      </c>
      <c r="B35" s="40" t="s">
        <v>657</v>
      </c>
      <c r="C35" s="41">
        <f>1</f>
        <v>1</v>
      </c>
      <c r="D35" s="42" t="s">
        <v>1</v>
      </c>
      <c r="E35" s="43"/>
      <c r="F35" s="44"/>
      <c r="G35" s="41"/>
      <c r="H35" s="44" t="s">
        <v>1</v>
      </c>
      <c r="I35" s="45"/>
      <c r="J35" s="46">
        <f t="shared" si="0"/>
        <v>0</v>
      </c>
      <c r="K35" s="27" t="s">
        <v>507</v>
      </c>
      <c r="L35" s="16" t="s">
        <v>616</v>
      </c>
      <c r="M35" s="4" t="s">
        <v>46</v>
      </c>
      <c r="N35" s="4" t="s">
        <v>16</v>
      </c>
      <c r="O35" s="21" t="s">
        <v>615</v>
      </c>
    </row>
    <row r="36" spans="1:15" s="8" customFormat="1" ht="103.5" customHeight="1" x14ac:dyDescent="0.25">
      <c r="A36" s="39">
        <v>23</v>
      </c>
      <c r="B36" s="40" t="s">
        <v>47</v>
      </c>
      <c r="C36" s="41">
        <f>4+4</f>
        <v>8</v>
      </c>
      <c r="D36" s="42" t="s">
        <v>1</v>
      </c>
      <c r="E36" s="43"/>
      <c r="F36" s="44"/>
      <c r="G36" s="41"/>
      <c r="H36" s="44" t="s">
        <v>1</v>
      </c>
      <c r="I36" s="45"/>
      <c r="J36" s="46">
        <f t="shared" si="0"/>
        <v>0</v>
      </c>
      <c r="K36" s="27" t="s">
        <v>621</v>
      </c>
      <c r="L36" s="16" t="s">
        <v>536</v>
      </c>
      <c r="M36" s="4"/>
      <c r="N36" s="4" t="s">
        <v>41</v>
      </c>
      <c r="O36" s="21" t="s">
        <v>620</v>
      </c>
    </row>
    <row r="37" spans="1:15" s="8" customFormat="1" ht="103.5" customHeight="1" x14ac:dyDescent="0.25">
      <c r="A37" s="39">
        <v>24</v>
      </c>
      <c r="B37" s="40" t="s">
        <v>48</v>
      </c>
      <c r="C37" s="41">
        <f>5+2+1</f>
        <v>8</v>
      </c>
      <c r="D37" s="42" t="s">
        <v>1</v>
      </c>
      <c r="E37" s="43"/>
      <c r="F37" s="44"/>
      <c r="G37" s="41"/>
      <c r="H37" s="44" t="s">
        <v>1</v>
      </c>
      <c r="I37" s="45"/>
      <c r="J37" s="46">
        <f t="shared" si="0"/>
        <v>0</v>
      </c>
      <c r="K37" s="27" t="s">
        <v>626</v>
      </c>
      <c r="L37" s="4"/>
      <c r="M37" s="4"/>
      <c r="N37" s="4"/>
      <c r="O37" s="21" t="s">
        <v>627</v>
      </c>
    </row>
    <row r="38" spans="1:15" s="8" customFormat="1" ht="103.5" customHeight="1" x14ac:dyDescent="0.25">
      <c r="A38" s="39">
        <v>25</v>
      </c>
      <c r="B38" s="40" t="s">
        <v>49</v>
      </c>
      <c r="C38" s="41">
        <v>1</v>
      </c>
      <c r="D38" s="42" t="s">
        <v>1</v>
      </c>
      <c r="E38" s="43"/>
      <c r="F38" s="44"/>
      <c r="G38" s="41"/>
      <c r="H38" s="44" t="s">
        <v>1</v>
      </c>
      <c r="I38" s="45"/>
      <c r="J38" s="46">
        <f t="shared" si="0"/>
        <v>0</v>
      </c>
      <c r="K38" s="27" t="s">
        <v>14</v>
      </c>
      <c r="L38" s="4"/>
      <c r="M38" s="4" t="s">
        <v>50</v>
      </c>
      <c r="N38" s="4" t="s">
        <v>16</v>
      </c>
      <c r="O38" s="21" t="s">
        <v>51</v>
      </c>
    </row>
    <row r="39" spans="1:15" s="8" customFormat="1" ht="103.5" customHeight="1" x14ac:dyDescent="0.25">
      <c r="A39" s="39">
        <v>26</v>
      </c>
      <c r="B39" s="40" t="s">
        <v>52</v>
      </c>
      <c r="C39" s="41">
        <v>6</v>
      </c>
      <c r="D39" s="42" t="s">
        <v>1</v>
      </c>
      <c r="E39" s="43"/>
      <c r="F39" s="44"/>
      <c r="G39" s="41"/>
      <c r="H39" s="44" t="s">
        <v>1</v>
      </c>
      <c r="I39" s="45"/>
      <c r="J39" s="46">
        <f t="shared" si="0"/>
        <v>0</v>
      </c>
      <c r="K39" s="27" t="s">
        <v>53</v>
      </c>
      <c r="L39" s="4"/>
      <c r="M39" s="4"/>
      <c r="N39" s="4" t="s">
        <v>54</v>
      </c>
      <c r="O39" s="21" t="s">
        <v>55</v>
      </c>
    </row>
    <row r="40" spans="1:15" s="8" customFormat="1" ht="103.5" customHeight="1" x14ac:dyDescent="0.25">
      <c r="A40" s="39">
        <v>27</v>
      </c>
      <c r="B40" s="40" t="s">
        <v>56</v>
      </c>
      <c r="C40" s="41">
        <v>10</v>
      </c>
      <c r="D40" s="42" t="s">
        <v>1</v>
      </c>
      <c r="E40" s="43"/>
      <c r="F40" s="44"/>
      <c r="G40" s="41"/>
      <c r="H40" s="44" t="s">
        <v>1</v>
      </c>
      <c r="I40" s="45"/>
      <c r="J40" s="46">
        <f t="shared" si="0"/>
        <v>0</v>
      </c>
      <c r="K40" s="27" t="s">
        <v>57</v>
      </c>
      <c r="L40" s="4"/>
      <c r="M40" s="4" t="s">
        <v>58</v>
      </c>
      <c r="N40" s="4" t="s">
        <v>59</v>
      </c>
      <c r="O40" s="21" t="s">
        <v>60</v>
      </c>
    </row>
    <row r="41" spans="1:15" s="8" customFormat="1" ht="103.5" customHeight="1" x14ac:dyDescent="0.25">
      <c r="A41" s="39">
        <v>28</v>
      </c>
      <c r="B41" s="40" t="s">
        <v>61</v>
      </c>
      <c r="C41" s="41">
        <v>4</v>
      </c>
      <c r="D41" s="42" t="s">
        <v>1</v>
      </c>
      <c r="E41" s="43"/>
      <c r="F41" s="44"/>
      <c r="G41" s="41"/>
      <c r="H41" s="44" t="s">
        <v>1</v>
      </c>
      <c r="I41" s="45"/>
      <c r="J41" s="46">
        <f t="shared" si="0"/>
        <v>0</v>
      </c>
      <c r="K41" s="27" t="s">
        <v>53</v>
      </c>
      <c r="L41" s="4"/>
      <c r="M41" s="4"/>
      <c r="N41" s="4" t="s">
        <v>54</v>
      </c>
      <c r="O41" s="21" t="s">
        <v>62</v>
      </c>
    </row>
    <row r="42" spans="1:15" s="8" customFormat="1" ht="103.5" customHeight="1" x14ac:dyDescent="0.25">
      <c r="A42" s="39">
        <v>29</v>
      </c>
      <c r="B42" s="40" t="s">
        <v>63</v>
      </c>
      <c r="C42" s="41">
        <v>1</v>
      </c>
      <c r="D42" s="42" t="s">
        <v>1</v>
      </c>
      <c r="E42" s="43"/>
      <c r="F42" s="44"/>
      <c r="G42" s="41"/>
      <c r="H42" s="44" t="s">
        <v>1</v>
      </c>
      <c r="I42" s="45"/>
      <c r="J42" s="46">
        <f t="shared" si="0"/>
        <v>0</v>
      </c>
      <c r="K42" s="27" t="s">
        <v>14</v>
      </c>
      <c r="L42" s="4"/>
      <c r="M42" s="4" t="s">
        <v>46</v>
      </c>
      <c r="N42" s="4" t="s">
        <v>16</v>
      </c>
      <c r="O42" s="21" t="s">
        <v>64</v>
      </c>
    </row>
    <row r="43" spans="1:15" s="8" customFormat="1" ht="103.5" customHeight="1" x14ac:dyDescent="0.25">
      <c r="A43" s="39">
        <v>30</v>
      </c>
      <c r="B43" s="40" t="s">
        <v>65</v>
      </c>
      <c r="C43" s="47">
        <v>1</v>
      </c>
      <c r="D43" s="48" t="s">
        <v>1</v>
      </c>
      <c r="E43" s="49"/>
      <c r="F43" s="50"/>
      <c r="G43" s="47"/>
      <c r="H43" s="44" t="s">
        <v>1</v>
      </c>
      <c r="I43" s="51"/>
      <c r="J43" s="46">
        <f t="shared" si="0"/>
        <v>0</v>
      </c>
      <c r="K43" s="27" t="s">
        <v>66</v>
      </c>
      <c r="L43" s="4" t="s">
        <v>67</v>
      </c>
      <c r="M43" s="4"/>
      <c r="N43" s="4" t="s">
        <v>68</v>
      </c>
      <c r="O43" s="22" t="s">
        <v>183</v>
      </c>
    </row>
    <row r="44" spans="1:15" s="8" customFormat="1" ht="103.5" customHeight="1" x14ac:dyDescent="0.25">
      <c r="A44" s="39">
        <v>31</v>
      </c>
      <c r="B44" s="40" t="s">
        <v>69</v>
      </c>
      <c r="C44" s="47">
        <v>4</v>
      </c>
      <c r="D44" s="48" t="s">
        <v>1</v>
      </c>
      <c r="E44" s="49"/>
      <c r="F44" s="50"/>
      <c r="G44" s="47"/>
      <c r="H44" s="44" t="s">
        <v>1</v>
      </c>
      <c r="I44" s="51"/>
      <c r="J44" s="46">
        <f t="shared" si="0"/>
        <v>0</v>
      </c>
      <c r="K44" s="27" t="s">
        <v>70</v>
      </c>
      <c r="L44" s="4" t="s">
        <v>67</v>
      </c>
      <c r="M44" s="4"/>
      <c r="N44" s="4" t="s">
        <v>71</v>
      </c>
      <c r="O44" s="22" t="s">
        <v>184</v>
      </c>
    </row>
    <row r="45" spans="1:15" s="8" customFormat="1" ht="103.5" customHeight="1" x14ac:dyDescent="0.25">
      <c r="A45" s="39">
        <v>32</v>
      </c>
      <c r="B45" s="40" t="s">
        <v>72</v>
      </c>
      <c r="C45" s="47">
        <f>1+1+2</f>
        <v>4</v>
      </c>
      <c r="D45" s="48" t="s">
        <v>1</v>
      </c>
      <c r="E45" s="49"/>
      <c r="F45" s="50"/>
      <c r="G45" s="47"/>
      <c r="H45" s="44" t="s">
        <v>1</v>
      </c>
      <c r="I45" s="51"/>
      <c r="J45" s="46">
        <f t="shared" si="0"/>
        <v>0</v>
      </c>
      <c r="K45" s="27" t="s">
        <v>495</v>
      </c>
      <c r="L45" s="4" t="s">
        <v>496</v>
      </c>
      <c r="M45" s="4"/>
      <c r="N45" s="4" t="s">
        <v>74</v>
      </c>
      <c r="O45" s="22" t="s">
        <v>497</v>
      </c>
    </row>
    <row r="46" spans="1:15" s="8" customFormat="1" ht="103.5" customHeight="1" x14ac:dyDescent="0.25">
      <c r="A46" s="39">
        <v>33</v>
      </c>
      <c r="B46" s="40" t="s">
        <v>78</v>
      </c>
      <c r="C46" s="47">
        <v>2</v>
      </c>
      <c r="D46" s="48" t="s">
        <v>1</v>
      </c>
      <c r="E46" s="49"/>
      <c r="F46" s="50"/>
      <c r="G46" s="47"/>
      <c r="H46" s="44" t="s">
        <v>1</v>
      </c>
      <c r="I46" s="51"/>
      <c r="J46" s="46">
        <f t="shared" si="0"/>
        <v>0</v>
      </c>
      <c r="K46" s="27" t="s">
        <v>79</v>
      </c>
      <c r="L46" s="4" t="s">
        <v>67</v>
      </c>
      <c r="M46" s="4" t="s">
        <v>78</v>
      </c>
      <c r="N46" s="4" t="s">
        <v>80</v>
      </c>
      <c r="O46" s="22" t="s">
        <v>185</v>
      </c>
    </row>
    <row r="47" spans="1:15" s="8" customFormat="1" ht="103.5" customHeight="1" x14ac:dyDescent="0.25">
      <c r="A47" s="39">
        <v>34</v>
      </c>
      <c r="B47" s="40" t="s">
        <v>81</v>
      </c>
      <c r="C47" s="47">
        <v>1</v>
      </c>
      <c r="D47" s="48" t="s">
        <v>1</v>
      </c>
      <c r="E47" s="49"/>
      <c r="F47" s="50"/>
      <c r="G47" s="47"/>
      <c r="H47" s="44" t="s">
        <v>1</v>
      </c>
      <c r="I47" s="51"/>
      <c r="J47" s="46">
        <f t="shared" si="0"/>
        <v>0</v>
      </c>
      <c r="K47" s="27" t="s">
        <v>82</v>
      </c>
      <c r="L47" s="4" t="s">
        <v>67</v>
      </c>
      <c r="M47" s="4"/>
      <c r="N47" s="4" t="s">
        <v>83</v>
      </c>
      <c r="O47" s="22" t="s">
        <v>186</v>
      </c>
    </row>
    <row r="48" spans="1:15" s="8" customFormat="1" ht="103.5" customHeight="1" x14ac:dyDescent="0.25">
      <c r="A48" s="39">
        <v>35</v>
      </c>
      <c r="B48" s="40" t="s">
        <v>84</v>
      </c>
      <c r="C48" s="47">
        <f>2+2</f>
        <v>4</v>
      </c>
      <c r="D48" s="48" t="s">
        <v>1</v>
      </c>
      <c r="E48" s="49"/>
      <c r="F48" s="50"/>
      <c r="G48" s="47"/>
      <c r="H48" s="44" t="s">
        <v>1</v>
      </c>
      <c r="I48" s="51"/>
      <c r="J48" s="46">
        <f t="shared" si="0"/>
        <v>0</v>
      </c>
      <c r="K48" s="27" t="s">
        <v>501</v>
      </c>
      <c r="L48" s="4" t="s">
        <v>502</v>
      </c>
      <c r="M48" s="4" t="s">
        <v>86</v>
      </c>
      <c r="N48" s="4" t="s">
        <v>87</v>
      </c>
      <c r="O48" s="22" t="s">
        <v>503</v>
      </c>
    </row>
    <row r="49" spans="1:15" s="8" customFormat="1" ht="103.5" customHeight="1" x14ac:dyDescent="0.25">
      <c r="A49" s="39">
        <v>36</v>
      </c>
      <c r="B49" s="40" t="s">
        <v>88</v>
      </c>
      <c r="C49" s="47">
        <v>1</v>
      </c>
      <c r="D49" s="48" t="s">
        <v>1</v>
      </c>
      <c r="E49" s="49"/>
      <c r="F49" s="50"/>
      <c r="G49" s="47"/>
      <c r="H49" s="44" t="s">
        <v>1</v>
      </c>
      <c r="I49" s="51"/>
      <c r="J49" s="46">
        <f t="shared" si="0"/>
        <v>0</v>
      </c>
      <c r="K49" s="27" t="s">
        <v>89</v>
      </c>
      <c r="L49" s="4" t="s">
        <v>67</v>
      </c>
      <c r="M49" s="4" t="s">
        <v>88</v>
      </c>
      <c r="N49" s="4" t="s">
        <v>90</v>
      </c>
      <c r="O49" s="22" t="s">
        <v>187</v>
      </c>
    </row>
    <row r="50" spans="1:15" s="8" customFormat="1" ht="103.5" customHeight="1" x14ac:dyDescent="0.25">
      <c r="A50" s="39">
        <v>37</v>
      </c>
      <c r="B50" s="40" t="s">
        <v>13</v>
      </c>
      <c r="C50" s="47">
        <f>5+1</f>
        <v>6</v>
      </c>
      <c r="D50" s="48" t="s">
        <v>1</v>
      </c>
      <c r="E50" s="49"/>
      <c r="F50" s="50"/>
      <c r="G50" s="47"/>
      <c r="H50" s="44" t="s">
        <v>1</v>
      </c>
      <c r="I50" s="51"/>
      <c r="J50" s="46">
        <f t="shared" si="0"/>
        <v>0</v>
      </c>
      <c r="K50" s="27" t="s">
        <v>508</v>
      </c>
      <c r="L50" s="4" t="s">
        <v>502</v>
      </c>
      <c r="M50" s="4"/>
      <c r="N50" s="4" t="s">
        <v>92</v>
      </c>
      <c r="O50" s="22" t="s">
        <v>506</v>
      </c>
    </row>
    <row r="51" spans="1:15" s="8" customFormat="1" ht="144" customHeight="1" x14ac:dyDescent="0.25">
      <c r="A51" s="39">
        <v>38</v>
      </c>
      <c r="B51" s="40" t="s">
        <v>93</v>
      </c>
      <c r="C51" s="47">
        <f>2+1+4+12+2+10+10+4+4</f>
        <v>49</v>
      </c>
      <c r="D51" s="48" t="s">
        <v>1</v>
      </c>
      <c r="E51" s="49"/>
      <c r="F51" s="50"/>
      <c r="G51" s="47"/>
      <c r="H51" s="44" t="s">
        <v>1</v>
      </c>
      <c r="I51" s="51"/>
      <c r="J51" s="46">
        <f t="shared" si="0"/>
        <v>0</v>
      </c>
      <c r="K51" s="27" t="s">
        <v>509</v>
      </c>
      <c r="L51" s="4" t="s">
        <v>510</v>
      </c>
      <c r="M51" s="4" t="s">
        <v>86</v>
      </c>
      <c r="N51" s="4" t="s">
        <v>94</v>
      </c>
      <c r="O51" s="22" t="s">
        <v>660</v>
      </c>
    </row>
    <row r="52" spans="1:15" s="8" customFormat="1" ht="103.5" customHeight="1" x14ac:dyDescent="0.25">
      <c r="A52" s="39">
        <v>39</v>
      </c>
      <c r="B52" s="40" t="s">
        <v>99</v>
      </c>
      <c r="C52" s="47">
        <v>4</v>
      </c>
      <c r="D52" s="48" t="s">
        <v>1</v>
      </c>
      <c r="E52" s="49"/>
      <c r="F52" s="50"/>
      <c r="G52" s="47"/>
      <c r="H52" s="44" t="s">
        <v>1</v>
      </c>
      <c r="I52" s="51"/>
      <c r="J52" s="46">
        <f t="shared" si="0"/>
        <v>0</v>
      </c>
      <c r="K52" s="27" t="s">
        <v>100</v>
      </c>
      <c r="L52" s="4" t="s">
        <v>67</v>
      </c>
      <c r="M52" s="4"/>
      <c r="N52" s="4" t="s">
        <v>101</v>
      </c>
      <c r="O52" s="22" t="s">
        <v>188</v>
      </c>
    </row>
    <row r="53" spans="1:15" s="8" customFormat="1" ht="103.5" customHeight="1" x14ac:dyDescent="0.25">
      <c r="A53" s="39">
        <v>40</v>
      </c>
      <c r="B53" s="40" t="s">
        <v>102</v>
      </c>
      <c r="C53" s="47">
        <f>4+1+2+3+2+8</f>
        <v>20</v>
      </c>
      <c r="D53" s="48" t="s">
        <v>1</v>
      </c>
      <c r="E53" s="49"/>
      <c r="F53" s="50"/>
      <c r="G53" s="47"/>
      <c r="H53" s="44" t="s">
        <v>1</v>
      </c>
      <c r="I53" s="51"/>
      <c r="J53" s="46">
        <f t="shared" si="0"/>
        <v>0</v>
      </c>
      <c r="K53" s="27" t="s">
        <v>513</v>
      </c>
      <c r="L53" s="4" t="s">
        <v>511</v>
      </c>
      <c r="M53" s="4"/>
      <c r="N53" s="4" t="s">
        <v>104</v>
      </c>
      <c r="O53" s="22" t="s">
        <v>512</v>
      </c>
    </row>
    <row r="54" spans="1:15" s="8" customFormat="1" ht="103.5" customHeight="1" x14ac:dyDescent="0.25">
      <c r="A54" s="39">
        <v>41</v>
      </c>
      <c r="B54" s="40" t="s">
        <v>107</v>
      </c>
      <c r="C54" s="47">
        <v>2</v>
      </c>
      <c r="D54" s="48" t="s">
        <v>1</v>
      </c>
      <c r="E54" s="49"/>
      <c r="F54" s="50"/>
      <c r="G54" s="47"/>
      <c r="H54" s="44" t="s">
        <v>1</v>
      </c>
      <c r="I54" s="51"/>
      <c r="J54" s="46">
        <f t="shared" si="0"/>
        <v>0</v>
      </c>
      <c r="K54" s="27" t="s">
        <v>91</v>
      </c>
      <c r="L54" s="4" t="s">
        <v>67</v>
      </c>
      <c r="M54" s="4" t="s">
        <v>86</v>
      </c>
      <c r="N54" s="4" t="s">
        <v>92</v>
      </c>
      <c r="O54" s="22" t="s">
        <v>189</v>
      </c>
    </row>
    <row r="55" spans="1:15" s="8" customFormat="1" ht="204.75" customHeight="1" x14ac:dyDescent="0.25">
      <c r="A55" s="39">
        <v>42</v>
      </c>
      <c r="B55" s="40" t="s">
        <v>108</v>
      </c>
      <c r="C55" s="47">
        <f>1+9+2+8+8+6+9+6+2+6+2</f>
        <v>59</v>
      </c>
      <c r="D55" s="48" t="s">
        <v>1</v>
      </c>
      <c r="E55" s="49"/>
      <c r="F55" s="50"/>
      <c r="G55" s="47"/>
      <c r="H55" s="44" t="s">
        <v>1</v>
      </c>
      <c r="I55" s="51"/>
      <c r="J55" s="46">
        <f t="shared" si="0"/>
        <v>0</v>
      </c>
      <c r="K55" s="27" t="s">
        <v>520</v>
      </c>
      <c r="L55" s="4" t="s">
        <v>521</v>
      </c>
      <c r="M55" s="4" t="s">
        <v>86</v>
      </c>
      <c r="N55" s="4" t="s">
        <v>96</v>
      </c>
      <c r="O55" s="22" t="s">
        <v>662</v>
      </c>
    </row>
    <row r="56" spans="1:15" s="8" customFormat="1" ht="103.5" customHeight="1" x14ac:dyDescent="0.25">
      <c r="A56" s="39">
        <v>43</v>
      </c>
      <c r="B56" s="40" t="s">
        <v>111</v>
      </c>
      <c r="C56" s="47">
        <f>4+6</f>
        <v>10</v>
      </c>
      <c r="D56" s="48" t="s">
        <v>1</v>
      </c>
      <c r="E56" s="49"/>
      <c r="F56" s="50"/>
      <c r="G56" s="47"/>
      <c r="H56" s="44" t="s">
        <v>1</v>
      </c>
      <c r="I56" s="51"/>
      <c r="J56" s="46">
        <f t="shared" si="0"/>
        <v>0</v>
      </c>
      <c r="K56" s="27" t="s">
        <v>527</v>
      </c>
      <c r="L56" s="4" t="s">
        <v>67</v>
      </c>
      <c r="M56" s="4"/>
      <c r="N56" s="4" t="s">
        <v>80</v>
      </c>
      <c r="O56" s="22" t="s">
        <v>528</v>
      </c>
    </row>
    <row r="57" spans="1:15" s="8" customFormat="1" ht="103.5" customHeight="1" x14ac:dyDescent="0.25">
      <c r="A57" s="39">
        <v>44</v>
      </c>
      <c r="B57" s="40" t="s">
        <v>114</v>
      </c>
      <c r="C57" s="47">
        <v>2</v>
      </c>
      <c r="D57" s="48" t="s">
        <v>1</v>
      </c>
      <c r="E57" s="49"/>
      <c r="F57" s="50"/>
      <c r="G57" s="47"/>
      <c r="H57" s="44" t="s">
        <v>1</v>
      </c>
      <c r="I57" s="51"/>
      <c r="J57" s="46">
        <f t="shared" si="0"/>
        <v>0</v>
      </c>
      <c r="K57" s="27" t="s">
        <v>79</v>
      </c>
      <c r="L57" s="4" t="s">
        <v>67</v>
      </c>
      <c r="M57" s="4"/>
      <c r="N57" s="4" t="s">
        <v>80</v>
      </c>
      <c r="O57" s="22" t="s">
        <v>190</v>
      </c>
    </row>
    <row r="58" spans="1:15" s="8" customFormat="1" ht="103.5" customHeight="1" x14ac:dyDescent="0.25">
      <c r="A58" s="39">
        <v>45</v>
      </c>
      <c r="B58" s="40" t="s">
        <v>115</v>
      </c>
      <c r="C58" s="47">
        <v>1</v>
      </c>
      <c r="D58" s="48" t="s">
        <v>1</v>
      </c>
      <c r="E58" s="49"/>
      <c r="F58" s="50"/>
      <c r="G58" s="47"/>
      <c r="H58" s="44" t="s">
        <v>1</v>
      </c>
      <c r="I58" s="51"/>
      <c r="J58" s="46">
        <f t="shared" si="0"/>
        <v>0</v>
      </c>
      <c r="K58" s="27" t="s">
        <v>79</v>
      </c>
      <c r="L58" s="4" t="s">
        <v>67</v>
      </c>
      <c r="M58" s="4" t="s">
        <v>115</v>
      </c>
      <c r="N58" s="4" t="s">
        <v>80</v>
      </c>
      <c r="O58" s="22" t="s">
        <v>191</v>
      </c>
    </row>
    <row r="59" spans="1:15" s="8" customFormat="1" ht="103.5" customHeight="1" x14ac:dyDescent="0.25">
      <c r="A59" s="39">
        <v>46</v>
      </c>
      <c r="B59" s="40" t="s">
        <v>116</v>
      </c>
      <c r="C59" s="47">
        <v>4</v>
      </c>
      <c r="D59" s="48" t="s">
        <v>1</v>
      </c>
      <c r="E59" s="49"/>
      <c r="F59" s="50"/>
      <c r="G59" s="47"/>
      <c r="H59" s="44" t="s">
        <v>1</v>
      </c>
      <c r="I59" s="51"/>
      <c r="J59" s="46">
        <f t="shared" si="0"/>
        <v>0</v>
      </c>
      <c r="K59" s="27" t="s">
        <v>89</v>
      </c>
      <c r="L59" s="4" t="s">
        <v>67</v>
      </c>
      <c r="M59" s="4" t="s">
        <v>86</v>
      </c>
      <c r="N59" s="4" t="s">
        <v>90</v>
      </c>
      <c r="O59" s="22" t="s">
        <v>192</v>
      </c>
    </row>
    <row r="60" spans="1:15" s="8" customFormat="1" ht="103.5" customHeight="1" x14ac:dyDescent="0.25">
      <c r="A60" s="39">
        <v>47</v>
      </c>
      <c r="B60" s="40" t="s">
        <v>121</v>
      </c>
      <c r="C60" s="47">
        <v>5</v>
      </c>
      <c r="D60" s="48" t="s">
        <v>1</v>
      </c>
      <c r="E60" s="49"/>
      <c r="F60" s="50"/>
      <c r="G60" s="47"/>
      <c r="H60" s="44" t="s">
        <v>1</v>
      </c>
      <c r="I60" s="51"/>
      <c r="J60" s="46">
        <f t="shared" si="0"/>
        <v>0</v>
      </c>
      <c r="K60" s="27" t="s">
        <v>122</v>
      </c>
      <c r="L60" s="4" t="s">
        <v>67</v>
      </c>
      <c r="M60" s="4"/>
      <c r="N60" s="4" t="s">
        <v>123</v>
      </c>
      <c r="O60" s="22" t="s">
        <v>193</v>
      </c>
    </row>
    <row r="61" spans="1:15" s="8" customFormat="1" ht="103.5" customHeight="1" x14ac:dyDescent="0.25">
      <c r="A61" s="39">
        <v>48</v>
      </c>
      <c r="B61" s="40" t="s">
        <v>124</v>
      </c>
      <c r="C61" s="47">
        <f>2+9+7+30</f>
        <v>48</v>
      </c>
      <c r="D61" s="48" t="s">
        <v>1</v>
      </c>
      <c r="E61" s="49"/>
      <c r="F61" s="50"/>
      <c r="G61" s="47"/>
      <c r="H61" s="44" t="s">
        <v>1</v>
      </c>
      <c r="I61" s="51"/>
      <c r="J61" s="46">
        <f t="shared" si="0"/>
        <v>0</v>
      </c>
      <c r="K61" s="27" t="s">
        <v>667</v>
      </c>
      <c r="L61" s="4" t="s">
        <v>548</v>
      </c>
      <c r="M61" s="4"/>
      <c r="N61" s="4" t="s">
        <v>113</v>
      </c>
      <c r="O61" s="22" t="s">
        <v>549</v>
      </c>
    </row>
    <row r="62" spans="1:15" s="8" customFormat="1" ht="103.5" customHeight="1" x14ac:dyDescent="0.25">
      <c r="A62" s="39">
        <v>49</v>
      </c>
      <c r="B62" s="40" t="s">
        <v>125</v>
      </c>
      <c r="C62" s="47">
        <v>3</v>
      </c>
      <c r="D62" s="48" t="s">
        <v>1</v>
      </c>
      <c r="E62" s="49"/>
      <c r="F62" s="50"/>
      <c r="G62" s="47"/>
      <c r="H62" s="44" t="s">
        <v>1</v>
      </c>
      <c r="I62" s="51"/>
      <c r="J62" s="46">
        <f t="shared" si="0"/>
        <v>0</v>
      </c>
      <c r="K62" s="27" t="s">
        <v>112</v>
      </c>
      <c r="L62" s="4" t="s">
        <v>67</v>
      </c>
      <c r="M62" s="4"/>
      <c r="N62" s="4" t="s">
        <v>113</v>
      </c>
      <c r="O62" s="22" t="s">
        <v>194</v>
      </c>
    </row>
    <row r="63" spans="1:15" s="8" customFormat="1" ht="103.5" customHeight="1" x14ac:dyDescent="0.25">
      <c r="A63" s="39">
        <v>50</v>
      </c>
      <c r="B63" s="40" t="s">
        <v>126</v>
      </c>
      <c r="C63" s="47">
        <f>2+3+3</f>
        <v>8</v>
      </c>
      <c r="D63" s="48" t="s">
        <v>1</v>
      </c>
      <c r="E63" s="49"/>
      <c r="F63" s="50"/>
      <c r="G63" s="47"/>
      <c r="H63" s="44" t="s">
        <v>1</v>
      </c>
      <c r="I63" s="51"/>
      <c r="J63" s="46">
        <f t="shared" si="0"/>
        <v>0</v>
      </c>
      <c r="K63" s="27" t="s">
        <v>550</v>
      </c>
      <c r="L63" s="4" t="s">
        <v>551</v>
      </c>
      <c r="M63" s="4" t="s">
        <v>86</v>
      </c>
      <c r="N63" s="4" t="s">
        <v>127</v>
      </c>
      <c r="O63" s="22" t="s">
        <v>552</v>
      </c>
    </row>
    <row r="64" spans="1:15" s="8" customFormat="1" ht="138" customHeight="1" x14ac:dyDescent="0.25">
      <c r="A64" s="39">
        <v>51</v>
      </c>
      <c r="B64" s="40" t="s">
        <v>128</v>
      </c>
      <c r="C64" s="47">
        <f>1+9+3+4+1+6+2+2</f>
        <v>28</v>
      </c>
      <c r="D64" s="48" t="s">
        <v>1</v>
      </c>
      <c r="E64" s="49"/>
      <c r="F64" s="50"/>
      <c r="G64" s="47"/>
      <c r="H64" s="44" t="s">
        <v>1</v>
      </c>
      <c r="I64" s="51"/>
      <c r="J64" s="46">
        <f t="shared" si="0"/>
        <v>0</v>
      </c>
      <c r="K64" s="27" t="s">
        <v>554</v>
      </c>
      <c r="L64" s="4" t="s">
        <v>555</v>
      </c>
      <c r="M64" s="4" t="s">
        <v>86</v>
      </c>
      <c r="N64" s="4" t="s">
        <v>96</v>
      </c>
      <c r="O64" s="22" t="s">
        <v>553</v>
      </c>
    </row>
    <row r="65" spans="1:15" s="8" customFormat="1" ht="114" customHeight="1" x14ac:dyDescent="0.25">
      <c r="A65" s="39">
        <v>52</v>
      </c>
      <c r="B65" s="40" t="s">
        <v>129</v>
      </c>
      <c r="C65" s="47">
        <f>14+4</f>
        <v>18</v>
      </c>
      <c r="D65" s="48" t="s">
        <v>1</v>
      </c>
      <c r="E65" s="49"/>
      <c r="F65" s="50"/>
      <c r="G65" s="47"/>
      <c r="H65" s="44" t="s">
        <v>1</v>
      </c>
      <c r="I65" s="51"/>
      <c r="J65" s="46">
        <f t="shared" si="0"/>
        <v>0</v>
      </c>
      <c r="K65" s="27" t="s">
        <v>558</v>
      </c>
      <c r="L65" s="4" t="s">
        <v>559</v>
      </c>
      <c r="M65" s="4" t="s">
        <v>86</v>
      </c>
      <c r="N65" s="4" t="s">
        <v>90</v>
      </c>
      <c r="O65" s="22" t="s">
        <v>560</v>
      </c>
    </row>
    <row r="66" spans="1:15" s="8" customFormat="1" ht="103.5" customHeight="1" x14ac:dyDescent="0.25">
      <c r="A66" s="39">
        <v>53</v>
      </c>
      <c r="B66" s="40" t="s">
        <v>132</v>
      </c>
      <c r="C66" s="47">
        <f>15+6+5</f>
        <v>26</v>
      </c>
      <c r="D66" s="48" t="s">
        <v>1</v>
      </c>
      <c r="E66" s="49"/>
      <c r="F66" s="50"/>
      <c r="G66" s="47"/>
      <c r="H66" s="44" t="s">
        <v>1</v>
      </c>
      <c r="I66" s="51"/>
      <c r="J66" s="46">
        <f t="shared" si="0"/>
        <v>0</v>
      </c>
      <c r="K66" s="27" t="s">
        <v>563</v>
      </c>
      <c r="L66" s="4" t="s">
        <v>551</v>
      </c>
      <c r="M66" s="4" t="s">
        <v>133</v>
      </c>
      <c r="N66" s="4" t="s">
        <v>134</v>
      </c>
      <c r="O66" s="22" t="s">
        <v>564</v>
      </c>
    </row>
    <row r="67" spans="1:15" s="8" customFormat="1" ht="282" customHeight="1" x14ac:dyDescent="0.25">
      <c r="A67" s="39">
        <v>54</v>
      </c>
      <c r="B67" s="40" t="s">
        <v>138</v>
      </c>
      <c r="C67" s="47">
        <f>7+1+2+1+4+10+1+4+3+1+4+3+4+5+10+2+15</f>
        <v>77</v>
      </c>
      <c r="D67" s="48" t="s">
        <v>1</v>
      </c>
      <c r="E67" s="49"/>
      <c r="F67" s="50"/>
      <c r="G67" s="47"/>
      <c r="H67" s="44" t="s">
        <v>1</v>
      </c>
      <c r="I67" s="51"/>
      <c r="J67" s="46">
        <f t="shared" si="0"/>
        <v>0</v>
      </c>
      <c r="K67" s="27" t="s">
        <v>574</v>
      </c>
      <c r="L67" s="4" t="s">
        <v>575</v>
      </c>
      <c r="M67" s="4" t="s">
        <v>86</v>
      </c>
      <c r="N67" s="4" t="s">
        <v>118</v>
      </c>
      <c r="O67" s="22" t="s">
        <v>576</v>
      </c>
    </row>
    <row r="68" spans="1:15" s="8" customFormat="1" ht="157.5" customHeight="1" x14ac:dyDescent="0.25">
      <c r="A68" s="39">
        <v>55</v>
      </c>
      <c r="B68" s="40" t="s">
        <v>139</v>
      </c>
      <c r="C68" s="47">
        <f>3+2+1+2+5+6+10+16</f>
        <v>45</v>
      </c>
      <c r="D68" s="48" t="s">
        <v>1</v>
      </c>
      <c r="E68" s="49"/>
      <c r="F68" s="50"/>
      <c r="G68" s="47"/>
      <c r="H68" s="44" t="s">
        <v>1</v>
      </c>
      <c r="I68" s="51"/>
      <c r="J68" s="46">
        <f t="shared" si="0"/>
        <v>0</v>
      </c>
      <c r="K68" s="27" t="s">
        <v>577</v>
      </c>
      <c r="L68" s="4" t="s">
        <v>578</v>
      </c>
      <c r="M68" s="4" t="s">
        <v>86</v>
      </c>
      <c r="N68" s="4" t="s">
        <v>74</v>
      </c>
      <c r="O68" s="22" t="s">
        <v>579</v>
      </c>
    </row>
    <row r="69" spans="1:15" s="8" customFormat="1" ht="103.5" customHeight="1" x14ac:dyDescent="0.25">
      <c r="A69" s="39">
        <v>56</v>
      </c>
      <c r="B69" s="40" t="s">
        <v>140</v>
      </c>
      <c r="C69" s="47">
        <f>6+1</f>
        <v>7</v>
      </c>
      <c r="D69" s="48" t="s">
        <v>1</v>
      </c>
      <c r="E69" s="49"/>
      <c r="F69" s="50"/>
      <c r="G69" s="47"/>
      <c r="H69" s="44" t="s">
        <v>1</v>
      </c>
      <c r="I69" s="51"/>
      <c r="J69" s="46">
        <f t="shared" si="0"/>
        <v>0</v>
      </c>
      <c r="K69" s="27" t="s">
        <v>582</v>
      </c>
      <c r="L69" s="4" t="s">
        <v>551</v>
      </c>
      <c r="M69" s="4" t="s">
        <v>86</v>
      </c>
      <c r="N69" s="4" t="s">
        <v>141</v>
      </c>
      <c r="O69" s="22" t="s">
        <v>583</v>
      </c>
    </row>
    <row r="70" spans="1:15" s="8" customFormat="1" ht="103.5" customHeight="1" x14ac:dyDescent="0.25">
      <c r="A70" s="39">
        <v>57</v>
      </c>
      <c r="B70" s="40" t="s">
        <v>142</v>
      </c>
      <c r="C70" s="47">
        <v>2</v>
      </c>
      <c r="D70" s="48" t="s">
        <v>1</v>
      </c>
      <c r="E70" s="49"/>
      <c r="F70" s="50"/>
      <c r="G70" s="47"/>
      <c r="H70" s="44" t="s">
        <v>1</v>
      </c>
      <c r="I70" s="51"/>
      <c r="J70" s="46">
        <f t="shared" si="0"/>
        <v>0</v>
      </c>
      <c r="K70" s="27" t="s">
        <v>85</v>
      </c>
      <c r="L70" s="4" t="s">
        <v>67</v>
      </c>
      <c r="M70" s="4"/>
      <c r="N70" s="4" t="s">
        <v>87</v>
      </c>
      <c r="O70" s="22" t="s">
        <v>195</v>
      </c>
    </row>
    <row r="71" spans="1:15" s="8" customFormat="1" ht="103.5" customHeight="1" x14ac:dyDescent="0.25">
      <c r="A71" s="39">
        <v>58</v>
      </c>
      <c r="B71" s="40" t="s">
        <v>143</v>
      </c>
      <c r="C71" s="47">
        <f>1+8+12</f>
        <v>21</v>
      </c>
      <c r="D71" s="48" t="s">
        <v>1</v>
      </c>
      <c r="E71" s="49"/>
      <c r="F71" s="50"/>
      <c r="G71" s="47"/>
      <c r="H71" s="44" t="s">
        <v>1</v>
      </c>
      <c r="I71" s="51"/>
      <c r="J71" s="46">
        <f t="shared" si="0"/>
        <v>0</v>
      </c>
      <c r="K71" s="27" t="s">
        <v>585</v>
      </c>
      <c r="L71" s="4" t="s">
        <v>496</v>
      </c>
      <c r="M71" s="4" t="s">
        <v>86</v>
      </c>
      <c r="N71" s="4" t="s">
        <v>120</v>
      </c>
      <c r="O71" s="22" t="s">
        <v>584</v>
      </c>
    </row>
    <row r="72" spans="1:15" s="8" customFormat="1" ht="103.5" customHeight="1" x14ac:dyDescent="0.25">
      <c r="A72" s="39">
        <v>59</v>
      </c>
      <c r="B72" s="40" t="s">
        <v>146</v>
      </c>
      <c r="C72" s="47">
        <f>3+6+6+3</f>
        <v>18</v>
      </c>
      <c r="D72" s="48" t="s">
        <v>1</v>
      </c>
      <c r="E72" s="49"/>
      <c r="F72" s="50"/>
      <c r="G72" s="47"/>
      <c r="H72" s="44" t="s">
        <v>1</v>
      </c>
      <c r="I72" s="51"/>
      <c r="J72" s="46">
        <f t="shared" si="0"/>
        <v>0</v>
      </c>
      <c r="K72" s="27" t="s">
        <v>586</v>
      </c>
      <c r="L72" s="4" t="s">
        <v>587</v>
      </c>
      <c r="M72" s="4" t="s">
        <v>86</v>
      </c>
      <c r="N72" s="4" t="s">
        <v>113</v>
      </c>
      <c r="O72" s="22" t="s">
        <v>588</v>
      </c>
    </row>
    <row r="73" spans="1:15" s="8" customFormat="1" ht="103.5" customHeight="1" x14ac:dyDescent="0.25">
      <c r="A73" s="39">
        <v>60</v>
      </c>
      <c r="B73" s="40" t="s">
        <v>147</v>
      </c>
      <c r="C73" s="47">
        <v>2</v>
      </c>
      <c r="D73" s="48" t="s">
        <v>1</v>
      </c>
      <c r="E73" s="49"/>
      <c r="F73" s="50"/>
      <c r="G73" s="47"/>
      <c r="H73" s="44" t="s">
        <v>1</v>
      </c>
      <c r="I73" s="51"/>
      <c r="J73" s="46">
        <f t="shared" si="0"/>
        <v>0</v>
      </c>
      <c r="K73" s="27" t="s">
        <v>130</v>
      </c>
      <c r="L73" s="4" t="s">
        <v>67</v>
      </c>
      <c r="M73" s="4" t="s">
        <v>86</v>
      </c>
      <c r="N73" s="4" t="s">
        <v>131</v>
      </c>
      <c r="O73" s="22" t="s">
        <v>196</v>
      </c>
    </row>
    <row r="74" spans="1:15" s="8" customFormat="1" ht="103.5" customHeight="1" x14ac:dyDescent="0.25">
      <c r="A74" s="39">
        <v>61</v>
      </c>
      <c r="B74" s="40" t="s">
        <v>148</v>
      </c>
      <c r="C74" s="47">
        <v>6</v>
      </c>
      <c r="D74" s="48" t="s">
        <v>1</v>
      </c>
      <c r="E74" s="49"/>
      <c r="F74" s="50"/>
      <c r="G74" s="47"/>
      <c r="H74" s="44" t="s">
        <v>1</v>
      </c>
      <c r="I74" s="51"/>
      <c r="J74" s="46">
        <f t="shared" si="0"/>
        <v>0</v>
      </c>
      <c r="K74" s="27" t="s">
        <v>97</v>
      </c>
      <c r="L74" s="4" t="s">
        <v>67</v>
      </c>
      <c r="M74" s="4" t="s">
        <v>86</v>
      </c>
      <c r="N74" s="4" t="s">
        <v>98</v>
      </c>
      <c r="O74" s="22" t="s">
        <v>197</v>
      </c>
    </row>
    <row r="75" spans="1:15" s="8" customFormat="1" ht="103.5" customHeight="1" x14ac:dyDescent="0.25">
      <c r="A75" s="39">
        <v>62</v>
      </c>
      <c r="B75" s="40" t="s">
        <v>149</v>
      </c>
      <c r="C75" s="47">
        <v>2</v>
      </c>
      <c r="D75" s="48" t="s">
        <v>1</v>
      </c>
      <c r="E75" s="49"/>
      <c r="F75" s="50"/>
      <c r="G75" s="47"/>
      <c r="H75" s="44" t="s">
        <v>1</v>
      </c>
      <c r="I75" s="51"/>
      <c r="J75" s="46">
        <f t="shared" si="0"/>
        <v>0</v>
      </c>
      <c r="K75" s="27" t="s">
        <v>122</v>
      </c>
      <c r="L75" s="4" t="s">
        <v>67</v>
      </c>
      <c r="M75" s="4"/>
      <c r="N75" s="4" t="s">
        <v>123</v>
      </c>
      <c r="O75" s="22" t="s">
        <v>198</v>
      </c>
    </row>
    <row r="76" spans="1:15" s="8" customFormat="1" ht="103.5" customHeight="1" x14ac:dyDescent="0.25">
      <c r="A76" s="39">
        <v>63</v>
      </c>
      <c r="B76" s="40" t="s">
        <v>150</v>
      </c>
      <c r="C76" s="47">
        <v>2</v>
      </c>
      <c r="D76" s="48" t="s">
        <v>1</v>
      </c>
      <c r="E76" s="49"/>
      <c r="F76" s="50"/>
      <c r="G76" s="47"/>
      <c r="H76" s="44" t="s">
        <v>1</v>
      </c>
      <c r="I76" s="51"/>
      <c r="J76" s="46">
        <f t="shared" si="0"/>
        <v>0</v>
      </c>
      <c r="K76" s="27" t="s">
        <v>122</v>
      </c>
      <c r="L76" s="4" t="s">
        <v>67</v>
      </c>
      <c r="M76" s="4"/>
      <c r="N76" s="4" t="s">
        <v>123</v>
      </c>
      <c r="O76" s="22" t="s">
        <v>199</v>
      </c>
    </row>
    <row r="77" spans="1:15" s="8" customFormat="1" ht="103.5" customHeight="1" x14ac:dyDescent="0.25">
      <c r="A77" s="39">
        <v>64</v>
      </c>
      <c r="B77" s="40" t="s">
        <v>151</v>
      </c>
      <c r="C77" s="47">
        <f>2+1+2+1+2</f>
        <v>8</v>
      </c>
      <c r="D77" s="48" t="s">
        <v>1</v>
      </c>
      <c r="E77" s="49"/>
      <c r="F77" s="50"/>
      <c r="G77" s="47"/>
      <c r="H77" s="44" t="s">
        <v>1</v>
      </c>
      <c r="I77" s="51"/>
      <c r="J77" s="46">
        <f t="shared" si="0"/>
        <v>0</v>
      </c>
      <c r="K77" s="27" t="s">
        <v>668</v>
      </c>
      <c r="L77" s="4" t="s">
        <v>589</v>
      </c>
      <c r="M77" s="4" t="s">
        <v>86</v>
      </c>
      <c r="N77" s="4" t="s">
        <v>94</v>
      </c>
      <c r="O77" s="22" t="s">
        <v>590</v>
      </c>
    </row>
    <row r="78" spans="1:15" s="8" customFormat="1" ht="103.5" customHeight="1" x14ac:dyDescent="0.25">
      <c r="A78" s="39">
        <v>65</v>
      </c>
      <c r="B78" s="40" t="s">
        <v>152</v>
      </c>
      <c r="C78" s="47">
        <v>2</v>
      </c>
      <c r="D78" s="48" t="s">
        <v>1</v>
      </c>
      <c r="E78" s="49"/>
      <c r="F78" s="50"/>
      <c r="G78" s="47"/>
      <c r="H78" s="44" t="s">
        <v>1</v>
      </c>
      <c r="I78" s="51"/>
      <c r="J78" s="46">
        <f t="shared" si="0"/>
        <v>0</v>
      </c>
      <c r="K78" s="27" t="s">
        <v>76</v>
      </c>
      <c r="L78" s="4" t="s">
        <v>67</v>
      </c>
      <c r="M78" s="4" t="s">
        <v>152</v>
      </c>
      <c r="N78" s="4" t="s">
        <v>77</v>
      </c>
      <c r="O78" s="22" t="s">
        <v>200</v>
      </c>
    </row>
    <row r="79" spans="1:15" s="8" customFormat="1" ht="103.5" customHeight="1" x14ac:dyDescent="0.25">
      <c r="A79" s="39">
        <v>66</v>
      </c>
      <c r="B79" s="40" t="s">
        <v>153</v>
      </c>
      <c r="C79" s="47">
        <f>1+1</f>
        <v>2</v>
      </c>
      <c r="D79" s="48" t="s">
        <v>1</v>
      </c>
      <c r="E79" s="49"/>
      <c r="F79" s="50"/>
      <c r="G79" s="47"/>
      <c r="H79" s="44" t="s">
        <v>1</v>
      </c>
      <c r="I79" s="51"/>
      <c r="J79" s="46">
        <f t="shared" ref="J79:J142" si="1">I79*G79</f>
        <v>0</v>
      </c>
      <c r="K79" s="27" t="s">
        <v>508</v>
      </c>
      <c r="L79" s="4" t="s">
        <v>502</v>
      </c>
      <c r="M79" s="4" t="s">
        <v>86</v>
      </c>
      <c r="N79" s="4" t="s">
        <v>92</v>
      </c>
      <c r="O79" s="22" t="s">
        <v>594</v>
      </c>
    </row>
    <row r="80" spans="1:15" s="8" customFormat="1" ht="103.5" customHeight="1" x14ac:dyDescent="0.25">
      <c r="A80" s="39">
        <v>67</v>
      </c>
      <c r="B80" s="40" t="s">
        <v>154</v>
      </c>
      <c r="C80" s="47">
        <f>1+1</f>
        <v>2</v>
      </c>
      <c r="D80" s="48" t="s">
        <v>1</v>
      </c>
      <c r="E80" s="49"/>
      <c r="F80" s="50"/>
      <c r="G80" s="47"/>
      <c r="H80" s="44" t="s">
        <v>1</v>
      </c>
      <c r="I80" s="51"/>
      <c r="J80" s="46">
        <f t="shared" si="1"/>
        <v>0</v>
      </c>
      <c r="K80" s="27" t="s">
        <v>595</v>
      </c>
      <c r="L80" s="4" t="s">
        <v>502</v>
      </c>
      <c r="M80" s="4" t="s">
        <v>86</v>
      </c>
      <c r="N80" s="4" t="s">
        <v>96</v>
      </c>
      <c r="O80" s="22" t="s">
        <v>596</v>
      </c>
    </row>
    <row r="81" spans="1:15" s="8" customFormat="1" ht="103.5" customHeight="1" x14ac:dyDescent="0.25">
      <c r="A81" s="39">
        <v>68</v>
      </c>
      <c r="B81" s="40" t="s">
        <v>155</v>
      </c>
      <c r="C81" s="47">
        <v>2</v>
      </c>
      <c r="D81" s="48" t="s">
        <v>1</v>
      </c>
      <c r="E81" s="49"/>
      <c r="F81" s="50"/>
      <c r="G81" s="47"/>
      <c r="H81" s="44" t="s">
        <v>1</v>
      </c>
      <c r="I81" s="51"/>
      <c r="J81" s="46">
        <f t="shared" si="1"/>
        <v>0</v>
      </c>
      <c r="K81" s="27" t="s">
        <v>109</v>
      </c>
      <c r="L81" s="4" t="s">
        <v>67</v>
      </c>
      <c r="M81" s="4" t="s">
        <v>86</v>
      </c>
      <c r="N81" s="4" t="s">
        <v>110</v>
      </c>
      <c r="O81" s="22" t="s">
        <v>201</v>
      </c>
    </row>
    <row r="82" spans="1:15" s="8" customFormat="1" ht="103.5" customHeight="1" x14ac:dyDescent="0.25">
      <c r="A82" s="39">
        <v>69</v>
      </c>
      <c r="B82" s="40" t="s">
        <v>156</v>
      </c>
      <c r="C82" s="47">
        <f>1+1+2</f>
        <v>4</v>
      </c>
      <c r="D82" s="48" t="s">
        <v>1</v>
      </c>
      <c r="E82" s="49"/>
      <c r="F82" s="50"/>
      <c r="G82" s="47"/>
      <c r="H82" s="44" t="s">
        <v>1</v>
      </c>
      <c r="I82" s="51"/>
      <c r="J82" s="46">
        <f t="shared" si="1"/>
        <v>0</v>
      </c>
      <c r="K82" s="27" t="s">
        <v>599</v>
      </c>
      <c r="L82" s="4" t="s">
        <v>496</v>
      </c>
      <c r="M82" s="4"/>
      <c r="N82" s="4" t="s">
        <v>83</v>
      </c>
      <c r="O82" s="22" t="s">
        <v>600</v>
      </c>
    </row>
    <row r="83" spans="1:15" s="8" customFormat="1" ht="103.5" customHeight="1" x14ac:dyDescent="0.25">
      <c r="A83" s="39">
        <v>70</v>
      </c>
      <c r="B83" s="40" t="s">
        <v>157</v>
      </c>
      <c r="C83" s="47">
        <f>2+1+2</f>
        <v>5</v>
      </c>
      <c r="D83" s="48" t="s">
        <v>1</v>
      </c>
      <c r="E83" s="49"/>
      <c r="F83" s="50"/>
      <c r="G83" s="47"/>
      <c r="H83" s="44" t="s">
        <v>1</v>
      </c>
      <c r="I83" s="51"/>
      <c r="J83" s="46">
        <f t="shared" si="1"/>
        <v>0</v>
      </c>
      <c r="K83" s="27" t="s">
        <v>601</v>
      </c>
      <c r="L83" s="4" t="s">
        <v>551</v>
      </c>
      <c r="M83" s="4"/>
      <c r="N83" s="4" t="s">
        <v>75</v>
      </c>
      <c r="O83" s="22" t="s">
        <v>602</v>
      </c>
    </row>
    <row r="84" spans="1:15" s="8" customFormat="1" ht="103.5" customHeight="1" x14ac:dyDescent="0.25">
      <c r="A84" s="39">
        <v>71</v>
      </c>
      <c r="B84" s="40" t="s">
        <v>158</v>
      </c>
      <c r="C84" s="47">
        <v>2</v>
      </c>
      <c r="D84" s="48" t="s">
        <v>1</v>
      </c>
      <c r="E84" s="49"/>
      <c r="F84" s="50"/>
      <c r="G84" s="47"/>
      <c r="H84" s="44" t="s">
        <v>1</v>
      </c>
      <c r="I84" s="51"/>
      <c r="J84" s="46">
        <f t="shared" si="1"/>
        <v>0</v>
      </c>
      <c r="K84" s="27" t="s">
        <v>79</v>
      </c>
      <c r="L84" s="4" t="s">
        <v>67</v>
      </c>
      <c r="M84" s="4"/>
      <c r="N84" s="4" t="s">
        <v>80</v>
      </c>
      <c r="O84" s="22" t="s">
        <v>202</v>
      </c>
    </row>
    <row r="85" spans="1:15" s="8" customFormat="1" ht="103.5" customHeight="1" x14ac:dyDescent="0.25">
      <c r="A85" s="39">
        <v>72</v>
      </c>
      <c r="B85" s="40" t="s">
        <v>159</v>
      </c>
      <c r="C85" s="47">
        <v>1</v>
      </c>
      <c r="D85" s="48" t="s">
        <v>1</v>
      </c>
      <c r="E85" s="49"/>
      <c r="F85" s="50"/>
      <c r="G85" s="47"/>
      <c r="H85" s="44" t="s">
        <v>1</v>
      </c>
      <c r="I85" s="51"/>
      <c r="J85" s="46">
        <f t="shared" si="1"/>
        <v>0</v>
      </c>
      <c r="K85" s="27" t="s">
        <v>103</v>
      </c>
      <c r="L85" s="4" t="s">
        <v>67</v>
      </c>
      <c r="M85" s="4" t="s">
        <v>86</v>
      </c>
      <c r="N85" s="4" t="s">
        <v>104</v>
      </c>
      <c r="O85" s="22" t="s">
        <v>203</v>
      </c>
    </row>
    <row r="86" spans="1:15" s="8" customFormat="1" ht="103.5" customHeight="1" x14ac:dyDescent="0.25">
      <c r="A86" s="39">
        <v>73</v>
      </c>
      <c r="B86" s="40" t="s">
        <v>160</v>
      </c>
      <c r="C86" s="47">
        <f>1+1</f>
        <v>2</v>
      </c>
      <c r="D86" s="48" t="s">
        <v>1</v>
      </c>
      <c r="E86" s="49"/>
      <c r="F86" s="50"/>
      <c r="G86" s="47"/>
      <c r="H86" s="44" t="s">
        <v>1</v>
      </c>
      <c r="I86" s="51"/>
      <c r="J86" s="46">
        <f t="shared" si="1"/>
        <v>0</v>
      </c>
      <c r="K86" s="27" t="s">
        <v>604</v>
      </c>
      <c r="L86" s="4" t="s">
        <v>502</v>
      </c>
      <c r="M86" s="4" t="s">
        <v>86</v>
      </c>
      <c r="N86" s="4" t="s">
        <v>104</v>
      </c>
      <c r="O86" s="22" t="s">
        <v>603</v>
      </c>
    </row>
    <row r="87" spans="1:15" s="8" customFormat="1" ht="103.5" customHeight="1" x14ac:dyDescent="0.25">
      <c r="A87" s="39">
        <v>74</v>
      </c>
      <c r="B87" s="40" t="s">
        <v>161</v>
      </c>
      <c r="C87" s="47">
        <v>2</v>
      </c>
      <c r="D87" s="48" t="s">
        <v>1</v>
      </c>
      <c r="E87" s="49"/>
      <c r="F87" s="50"/>
      <c r="G87" s="47"/>
      <c r="H87" s="44" t="s">
        <v>1</v>
      </c>
      <c r="I87" s="51"/>
      <c r="J87" s="46">
        <f t="shared" si="1"/>
        <v>0</v>
      </c>
      <c r="K87" s="27" t="s">
        <v>112</v>
      </c>
      <c r="L87" s="4" t="s">
        <v>67</v>
      </c>
      <c r="M87" s="4" t="s">
        <v>86</v>
      </c>
      <c r="N87" s="4" t="s">
        <v>113</v>
      </c>
      <c r="O87" s="22" t="s">
        <v>204</v>
      </c>
    </row>
    <row r="88" spans="1:15" s="8" customFormat="1" ht="103.5" customHeight="1" x14ac:dyDescent="0.25">
      <c r="A88" s="39">
        <v>75</v>
      </c>
      <c r="B88" s="40" t="s">
        <v>162</v>
      </c>
      <c r="C88" s="47">
        <v>2</v>
      </c>
      <c r="D88" s="48" t="s">
        <v>1</v>
      </c>
      <c r="E88" s="49"/>
      <c r="F88" s="50"/>
      <c r="G88" s="47"/>
      <c r="H88" s="44" t="s">
        <v>1</v>
      </c>
      <c r="I88" s="51"/>
      <c r="J88" s="46">
        <f t="shared" si="1"/>
        <v>0</v>
      </c>
      <c r="K88" s="27" t="s">
        <v>85</v>
      </c>
      <c r="L88" s="4" t="s">
        <v>67</v>
      </c>
      <c r="M88" s="4"/>
      <c r="N88" s="4" t="s">
        <v>87</v>
      </c>
      <c r="O88" s="22" t="s">
        <v>205</v>
      </c>
    </row>
    <row r="89" spans="1:15" s="8" customFormat="1" ht="103.5" customHeight="1" x14ac:dyDescent="0.25">
      <c r="A89" s="39">
        <v>76</v>
      </c>
      <c r="B89" s="40" t="s">
        <v>163</v>
      </c>
      <c r="C89" s="47">
        <v>1</v>
      </c>
      <c r="D89" s="48" t="s">
        <v>1</v>
      </c>
      <c r="E89" s="49"/>
      <c r="F89" s="50"/>
      <c r="G89" s="47"/>
      <c r="H89" s="44" t="s">
        <v>1</v>
      </c>
      <c r="I89" s="51"/>
      <c r="J89" s="46">
        <f t="shared" si="1"/>
        <v>0</v>
      </c>
      <c r="K89" s="27" t="s">
        <v>95</v>
      </c>
      <c r="L89" s="4" t="s">
        <v>67</v>
      </c>
      <c r="M89" s="4"/>
      <c r="N89" s="4" t="s">
        <v>96</v>
      </c>
      <c r="O89" s="22" t="s">
        <v>206</v>
      </c>
    </row>
    <row r="90" spans="1:15" s="8" customFormat="1" ht="103.5" customHeight="1" x14ac:dyDescent="0.25">
      <c r="A90" s="39">
        <v>77</v>
      </c>
      <c r="B90" s="40" t="s">
        <v>164</v>
      </c>
      <c r="C90" s="47">
        <v>1</v>
      </c>
      <c r="D90" s="48" t="s">
        <v>1</v>
      </c>
      <c r="E90" s="49"/>
      <c r="F90" s="50"/>
      <c r="G90" s="47"/>
      <c r="H90" s="44" t="s">
        <v>1</v>
      </c>
      <c r="I90" s="51"/>
      <c r="J90" s="46">
        <f t="shared" si="1"/>
        <v>0</v>
      </c>
      <c r="K90" s="27" t="s">
        <v>122</v>
      </c>
      <c r="L90" s="4" t="s">
        <v>67</v>
      </c>
      <c r="M90" s="4"/>
      <c r="N90" s="4" t="s">
        <v>123</v>
      </c>
      <c r="O90" s="22" t="s">
        <v>207</v>
      </c>
    </row>
    <row r="91" spans="1:15" s="8" customFormat="1" ht="103.5" customHeight="1" x14ac:dyDescent="0.25">
      <c r="A91" s="39">
        <v>78</v>
      </c>
      <c r="B91" s="40" t="s">
        <v>165</v>
      </c>
      <c r="C91" s="47">
        <v>2</v>
      </c>
      <c r="D91" s="48" t="s">
        <v>1</v>
      </c>
      <c r="E91" s="49"/>
      <c r="F91" s="50"/>
      <c r="G91" s="47"/>
      <c r="H91" s="44" t="s">
        <v>1</v>
      </c>
      <c r="I91" s="51"/>
      <c r="J91" s="46">
        <f t="shared" si="1"/>
        <v>0</v>
      </c>
      <c r="K91" s="27" t="s">
        <v>105</v>
      </c>
      <c r="L91" s="4" t="s">
        <v>67</v>
      </c>
      <c r="M91" s="4" t="s">
        <v>86</v>
      </c>
      <c r="N91" s="4" t="s">
        <v>106</v>
      </c>
      <c r="O91" s="22" t="s">
        <v>208</v>
      </c>
    </row>
    <row r="92" spans="1:15" s="8" customFormat="1" ht="103.5" customHeight="1" x14ac:dyDescent="0.25">
      <c r="A92" s="39">
        <v>79</v>
      </c>
      <c r="B92" s="40" t="s">
        <v>166</v>
      </c>
      <c r="C92" s="47">
        <v>2</v>
      </c>
      <c r="D92" s="48" t="s">
        <v>1</v>
      </c>
      <c r="E92" s="49"/>
      <c r="F92" s="50"/>
      <c r="G92" s="47"/>
      <c r="H92" s="44" t="s">
        <v>1</v>
      </c>
      <c r="I92" s="51"/>
      <c r="J92" s="46">
        <f t="shared" si="1"/>
        <v>0</v>
      </c>
      <c r="K92" s="27" t="s">
        <v>136</v>
      </c>
      <c r="L92" s="4" t="s">
        <v>67</v>
      </c>
      <c r="M92" s="4"/>
      <c r="N92" s="4" t="s">
        <v>137</v>
      </c>
      <c r="O92" s="22" t="s">
        <v>209</v>
      </c>
    </row>
    <row r="93" spans="1:15" s="8" customFormat="1" ht="103.5" customHeight="1" x14ac:dyDescent="0.25">
      <c r="A93" s="39">
        <v>80</v>
      </c>
      <c r="B93" s="40" t="s">
        <v>167</v>
      </c>
      <c r="C93" s="47">
        <f>2+6+9</f>
        <v>17</v>
      </c>
      <c r="D93" s="48" t="s">
        <v>1</v>
      </c>
      <c r="E93" s="49"/>
      <c r="F93" s="50"/>
      <c r="G93" s="47"/>
      <c r="H93" s="44" t="s">
        <v>1</v>
      </c>
      <c r="I93" s="51"/>
      <c r="J93" s="46">
        <f t="shared" si="1"/>
        <v>0</v>
      </c>
      <c r="K93" s="27" t="s">
        <v>608</v>
      </c>
      <c r="L93" s="4" t="s">
        <v>609</v>
      </c>
      <c r="M93" s="4" t="s">
        <v>86</v>
      </c>
      <c r="N93" s="4" t="s">
        <v>135</v>
      </c>
      <c r="O93" s="22" t="s">
        <v>610</v>
      </c>
    </row>
    <row r="94" spans="1:15" s="8" customFormat="1" ht="103.5" customHeight="1" x14ac:dyDescent="0.25">
      <c r="A94" s="39">
        <v>81</v>
      </c>
      <c r="B94" s="40" t="s">
        <v>45</v>
      </c>
      <c r="C94" s="47">
        <f>1+2</f>
        <v>3</v>
      </c>
      <c r="D94" s="48" t="s">
        <v>1</v>
      </c>
      <c r="E94" s="49"/>
      <c r="F94" s="50"/>
      <c r="G94" s="47"/>
      <c r="H94" s="44" t="s">
        <v>1</v>
      </c>
      <c r="I94" s="51"/>
      <c r="J94" s="46">
        <f t="shared" si="1"/>
        <v>0</v>
      </c>
      <c r="K94" s="27" t="s">
        <v>613</v>
      </c>
      <c r="L94" s="4" t="s">
        <v>502</v>
      </c>
      <c r="M94" s="4" t="s">
        <v>86</v>
      </c>
      <c r="N94" s="4" t="s">
        <v>90</v>
      </c>
      <c r="O94" s="22" t="s">
        <v>614</v>
      </c>
    </row>
    <row r="95" spans="1:15" s="8" customFormat="1" ht="103.5" customHeight="1" x14ac:dyDescent="0.25">
      <c r="A95" s="39">
        <v>82</v>
      </c>
      <c r="B95" s="40" t="s">
        <v>169</v>
      </c>
      <c r="C95" s="47">
        <f>4+8</f>
        <v>12</v>
      </c>
      <c r="D95" s="48" t="s">
        <v>1</v>
      </c>
      <c r="E95" s="49"/>
      <c r="F95" s="50"/>
      <c r="G95" s="47"/>
      <c r="H95" s="44" t="s">
        <v>1</v>
      </c>
      <c r="I95" s="51"/>
      <c r="J95" s="46">
        <f t="shared" si="1"/>
        <v>0</v>
      </c>
      <c r="K95" s="27" t="s">
        <v>619</v>
      </c>
      <c r="L95" s="4" t="s">
        <v>618</v>
      </c>
      <c r="M95" s="4"/>
      <c r="N95" s="4" t="s">
        <v>118</v>
      </c>
      <c r="O95" s="22" t="s">
        <v>617</v>
      </c>
    </row>
    <row r="96" spans="1:15" s="8" customFormat="1" ht="103.5" customHeight="1" x14ac:dyDescent="0.25">
      <c r="A96" s="39">
        <v>83</v>
      </c>
      <c r="B96" s="40" t="s">
        <v>170</v>
      </c>
      <c r="C96" s="47">
        <v>2</v>
      </c>
      <c r="D96" s="48" t="s">
        <v>1</v>
      </c>
      <c r="E96" s="49"/>
      <c r="F96" s="50"/>
      <c r="G96" s="47"/>
      <c r="H96" s="44" t="s">
        <v>1</v>
      </c>
      <c r="I96" s="51"/>
      <c r="J96" s="46">
        <f t="shared" si="1"/>
        <v>0</v>
      </c>
      <c r="K96" s="27" t="s">
        <v>82</v>
      </c>
      <c r="L96" s="4" t="s">
        <v>67</v>
      </c>
      <c r="M96" s="4" t="s">
        <v>86</v>
      </c>
      <c r="N96" s="4" t="s">
        <v>83</v>
      </c>
      <c r="O96" s="22" t="s">
        <v>210</v>
      </c>
    </row>
    <row r="97" spans="1:15" s="8" customFormat="1" ht="103.5" customHeight="1" x14ac:dyDescent="0.25">
      <c r="A97" s="39">
        <v>84</v>
      </c>
      <c r="B97" s="40" t="s">
        <v>171</v>
      </c>
      <c r="C97" s="47">
        <v>8</v>
      </c>
      <c r="D97" s="48" t="s">
        <v>1</v>
      </c>
      <c r="E97" s="49"/>
      <c r="F97" s="50"/>
      <c r="G97" s="47"/>
      <c r="H97" s="44" t="s">
        <v>1</v>
      </c>
      <c r="I97" s="51"/>
      <c r="J97" s="46">
        <f t="shared" si="1"/>
        <v>0</v>
      </c>
      <c r="K97" s="27" t="s">
        <v>144</v>
      </c>
      <c r="L97" s="4" t="s">
        <v>67</v>
      </c>
      <c r="M97" s="4"/>
      <c r="N97" s="4" t="s">
        <v>145</v>
      </c>
      <c r="O97" s="22" t="s">
        <v>211</v>
      </c>
    </row>
    <row r="98" spans="1:15" s="8" customFormat="1" ht="103.5" customHeight="1" x14ac:dyDescent="0.25">
      <c r="A98" s="39">
        <v>85</v>
      </c>
      <c r="B98" s="40" t="s">
        <v>172</v>
      </c>
      <c r="C98" s="47">
        <f>4+6+2</f>
        <v>12</v>
      </c>
      <c r="D98" s="48" t="s">
        <v>1</v>
      </c>
      <c r="E98" s="49"/>
      <c r="F98" s="50"/>
      <c r="G98" s="47"/>
      <c r="H98" s="44" t="s">
        <v>1</v>
      </c>
      <c r="I98" s="51"/>
      <c r="J98" s="46">
        <f t="shared" si="1"/>
        <v>0</v>
      </c>
      <c r="K98" s="27" t="s">
        <v>623</v>
      </c>
      <c r="L98" s="4" t="s">
        <v>624</v>
      </c>
      <c r="M98" s="4" t="s">
        <v>86</v>
      </c>
      <c r="N98" s="4" t="s">
        <v>98</v>
      </c>
      <c r="O98" s="22" t="s">
        <v>622</v>
      </c>
    </row>
    <row r="99" spans="1:15" s="8" customFormat="1" ht="103.5" customHeight="1" x14ac:dyDescent="0.25">
      <c r="A99" s="39">
        <v>86</v>
      </c>
      <c r="B99" s="40" t="s">
        <v>173</v>
      </c>
      <c r="C99" s="47">
        <v>1</v>
      </c>
      <c r="D99" s="48" t="s">
        <v>1</v>
      </c>
      <c r="E99" s="49"/>
      <c r="F99" s="50"/>
      <c r="G99" s="47"/>
      <c r="H99" s="44" t="s">
        <v>1</v>
      </c>
      <c r="I99" s="51"/>
      <c r="J99" s="46">
        <f t="shared" si="1"/>
        <v>0</v>
      </c>
      <c r="K99" s="27" t="s">
        <v>119</v>
      </c>
      <c r="L99" s="4" t="s">
        <v>67</v>
      </c>
      <c r="M99" s="4"/>
      <c r="N99" s="4" t="s">
        <v>120</v>
      </c>
      <c r="O99" s="22" t="s">
        <v>212</v>
      </c>
    </row>
    <row r="100" spans="1:15" s="8" customFormat="1" ht="103.5" customHeight="1" x14ac:dyDescent="0.25">
      <c r="A100" s="39">
        <v>87</v>
      </c>
      <c r="B100" s="40" t="s">
        <v>174</v>
      </c>
      <c r="C100" s="47">
        <f>1+1</f>
        <v>2</v>
      </c>
      <c r="D100" s="48" t="s">
        <v>1</v>
      </c>
      <c r="E100" s="49"/>
      <c r="F100" s="50"/>
      <c r="G100" s="47"/>
      <c r="H100" s="44" t="s">
        <v>1</v>
      </c>
      <c r="I100" s="51"/>
      <c r="J100" s="46">
        <f t="shared" si="1"/>
        <v>0</v>
      </c>
      <c r="K100" s="27" t="s">
        <v>630</v>
      </c>
      <c r="L100" s="4" t="s">
        <v>629</v>
      </c>
      <c r="M100" s="4" t="s">
        <v>86</v>
      </c>
      <c r="N100" s="4" t="s">
        <v>96</v>
      </c>
      <c r="O100" s="22" t="s">
        <v>628</v>
      </c>
    </row>
    <row r="101" spans="1:15" s="8" customFormat="1" ht="138.75" customHeight="1" x14ac:dyDescent="0.25">
      <c r="A101" s="39">
        <v>88</v>
      </c>
      <c r="B101" s="40" t="s">
        <v>175</v>
      </c>
      <c r="C101" s="47">
        <f>1+1+2+1+1+1+1</f>
        <v>8</v>
      </c>
      <c r="D101" s="48" t="s">
        <v>1</v>
      </c>
      <c r="E101" s="49"/>
      <c r="F101" s="50"/>
      <c r="G101" s="47"/>
      <c r="H101" s="44" t="s">
        <v>1</v>
      </c>
      <c r="I101" s="51"/>
      <c r="J101" s="46">
        <f t="shared" si="1"/>
        <v>0</v>
      </c>
      <c r="K101" s="27" t="s">
        <v>669</v>
      </c>
      <c r="L101" s="4" t="s">
        <v>632</v>
      </c>
      <c r="M101" s="4" t="s">
        <v>86</v>
      </c>
      <c r="N101" s="4" t="s">
        <v>118</v>
      </c>
      <c r="O101" s="22" t="s">
        <v>631</v>
      </c>
    </row>
    <row r="102" spans="1:15" s="8" customFormat="1" ht="103.5" customHeight="1" x14ac:dyDescent="0.25">
      <c r="A102" s="39">
        <v>89</v>
      </c>
      <c r="B102" s="40" t="s">
        <v>176</v>
      </c>
      <c r="C102" s="47">
        <v>1</v>
      </c>
      <c r="D102" s="48" t="s">
        <v>1</v>
      </c>
      <c r="E102" s="49"/>
      <c r="F102" s="50"/>
      <c r="G102" s="47"/>
      <c r="H102" s="44" t="s">
        <v>1</v>
      </c>
      <c r="I102" s="51"/>
      <c r="J102" s="46">
        <f t="shared" si="1"/>
        <v>0</v>
      </c>
      <c r="K102" s="27" t="s">
        <v>91</v>
      </c>
      <c r="L102" s="4" t="s">
        <v>67</v>
      </c>
      <c r="M102" s="4" t="s">
        <v>176</v>
      </c>
      <c r="N102" s="4" t="s">
        <v>177</v>
      </c>
      <c r="O102" s="22" t="s">
        <v>213</v>
      </c>
    </row>
    <row r="103" spans="1:15" s="8" customFormat="1" ht="103.5" customHeight="1" x14ac:dyDescent="0.25">
      <c r="A103" s="39">
        <v>90</v>
      </c>
      <c r="B103" s="40" t="s">
        <v>178</v>
      </c>
      <c r="C103" s="47">
        <v>1</v>
      </c>
      <c r="D103" s="48" t="s">
        <v>1</v>
      </c>
      <c r="E103" s="49"/>
      <c r="F103" s="50"/>
      <c r="G103" s="47"/>
      <c r="H103" s="44" t="s">
        <v>1</v>
      </c>
      <c r="I103" s="51"/>
      <c r="J103" s="46">
        <f t="shared" si="1"/>
        <v>0</v>
      </c>
      <c r="K103" s="27" t="s">
        <v>95</v>
      </c>
      <c r="L103" s="4" t="s">
        <v>67</v>
      </c>
      <c r="M103" s="4"/>
      <c r="N103" s="4" t="s">
        <v>96</v>
      </c>
      <c r="O103" s="22" t="s">
        <v>214</v>
      </c>
    </row>
    <row r="104" spans="1:15" s="8" customFormat="1" ht="103.5" customHeight="1" x14ac:dyDescent="0.25">
      <c r="A104" s="39">
        <v>91</v>
      </c>
      <c r="B104" s="40" t="s">
        <v>179</v>
      </c>
      <c r="C104" s="47">
        <v>2</v>
      </c>
      <c r="D104" s="48" t="s">
        <v>1</v>
      </c>
      <c r="E104" s="49"/>
      <c r="F104" s="50"/>
      <c r="G104" s="47"/>
      <c r="H104" s="44" t="s">
        <v>1</v>
      </c>
      <c r="I104" s="51"/>
      <c r="J104" s="46">
        <f t="shared" si="1"/>
        <v>0</v>
      </c>
      <c r="K104" s="27" t="s">
        <v>79</v>
      </c>
      <c r="L104" s="4" t="s">
        <v>67</v>
      </c>
      <c r="M104" s="4" t="s">
        <v>180</v>
      </c>
      <c r="N104" s="4" t="s">
        <v>80</v>
      </c>
      <c r="O104" s="22" t="s">
        <v>215</v>
      </c>
    </row>
    <row r="105" spans="1:15" s="8" customFormat="1" ht="103.5" customHeight="1" x14ac:dyDescent="0.25">
      <c r="A105" s="39">
        <v>92</v>
      </c>
      <c r="B105" s="40" t="s">
        <v>181</v>
      </c>
      <c r="C105" s="47">
        <v>2</v>
      </c>
      <c r="D105" s="48" t="s">
        <v>1</v>
      </c>
      <c r="E105" s="49"/>
      <c r="F105" s="50"/>
      <c r="G105" s="47"/>
      <c r="H105" s="44" t="s">
        <v>1</v>
      </c>
      <c r="I105" s="51"/>
      <c r="J105" s="46">
        <f t="shared" si="1"/>
        <v>0</v>
      </c>
      <c r="K105" s="27" t="s">
        <v>112</v>
      </c>
      <c r="L105" s="4" t="s">
        <v>67</v>
      </c>
      <c r="M105" s="4"/>
      <c r="N105" s="4" t="s">
        <v>113</v>
      </c>
      <c r="O105" s="22" t="s">
        <v>216</v>
      </c>
    </row>
    <row r="106" spans="1:15" s="8" customFormat="1" ht="103.5" customHeight="1" x14ac:dyDescent="0.25">
      <c r="A106" s="39">
        <v>93</v>
      </c>
      <c r="B106" s="40" t="s">
        <v>182</v>
      </c>
      <c r="C106" s="47">
        <f>1+1</f>
        <v>2</v>
      </c>
      <c r="D106" s="48" t="s">
        <v>1</v>
      </c>
      <c r="E106" s="49"/>
      <c r="F106" s="50"/>
      <c r="G106" s="47"/>
      <c r="H106" s="44" t="s">
        <v>1</v>
      </c>
      <c r="I106" s="51"/>
      <c r="J106" s="46">
        <f t="shared" si="1"/>
        <v>0</v>
      </c>
      <c r="K106" s="27" t="s">
        <v>634</v>
      </c>
      <c r="L106" s="4" t="s">
        <v>502</v>
      </c>
      <c r="M106" s="4" t="s">
        <v>86</v>
      </c>
      <c r="N106" s="4" t="s">
        <v>117</v>
      </c>
      <c r="O106" s="22" t="s">
        <v>633</v>
      </c>
    </row>
    <row r="107" spans="1:15" s="8" customFormat="1" ht="97.5" customHeight="1" x14ac:dyDescent="0.25">
      <c r="A107" s="39">
        <v>94</v>
      </c>
      <c r="B107" s="40" t="s">
        <v>217</v>
      </c>
      <c r="C107" s="41">
        <v>2</v>
      </c>
      <c r="D107" s="42" t="s">
        <v>1</v>
      </c>
      <c r="E107" s="43"/>
      <c r="F107" s="44"/>
      <c r="G107" s="41"/>
      <c r="H107" s="44" t="s">
        <v>1</v>
      </c>
      <c r="I107" s="51"/>
      <c r="J107" s="46">
        <f t="shared" si="1"/>
        <v>0</v>
      </c>
      <c r="K107" s="27" t="s">
        <v>286</v>
      </c>
      <c r="L107" s="14"/>
      <c r="M107" s="4" t="s">
        <v>291</v>
      </c>
      <c r="N107" s="14"/>
      <c r="O107" s="23" t="s">
        <v>303</v>
      </c>
    </row>
    <row r="108" spans="1:15" s="8" customFormat="1" ht="56.25" x14ac:dyDescent="0.25">
      <c r="A108" s="39">
        <v>95</v>
      </c>
      <c r="B108" s="40" t="s">
        <v>218</v>
      </c>
      <c r="C108" s="41">
        <f>12+12</f>
        <v>24</v>
      </c>
      <c r="D108" s="42" t="s">
        <v>1</v>
      </c>
      <c r="E108" s="43"/>
      <c r="F108" s="44"/>
      <c r="G108" s="41"/>
      <c r="H108" s="44" t="s">
        <v>1</v>
      </c>
      <c r="I108" s="51"/>
      <c r="J108" s="46">
        <f t="shared" si="1"/>
        <v>0</v>
      </c>
      <c r="K108" s="27" t="s">
        <v>466</v>
      </c>
      <c r="L108" s="14"/>
      <c r="M108" s="4"/>
      <c r="N108" s="14"/>
      <c r="O108" s="23" t="s">
        <v>467</v>
      </c>
    </row>
    <row r="109" spans="1:15" s="8" customFormat="1" ht="75" x14ac:dyDescent="0.25">
      <c r="A109" s="39">
        <v>96</v>
      </c>
      <c r="B109" s="40" t="s">
        <v>219</v>
      </c>
      <c r="C109" s="41">
        <v>1</v>
      </c>
      <c r="D109" s="42" t="s">
        <v>1</v>
      </c>
      <c r="E109" s="43"/>
      <c r="F109" s="44"/>
      <c r="G109" s="41"/>
      <c r="H109" s="44" t="s">
        <v>1</v>
      </c>
      <c r="I109" s="51"/>
      <c r="J109" s="46">
        <f t="shared" si="1"/>
        <v>0</v>
      </c>
      <c r="K109" s="27" t="s">
        <v>286</v>
      </c>
      <c r="L109" s="14"/>
      <c r="M109" s="4"/>
      <c r="N109" s="14"/>
      <c r="O109" s="23" t="s">
        <v>304</v>
      </c>
    </row>
    <row r="110" spans="1:15" s="8" customFormat="1" ht="75" x14ac:dyDescent="0.25">
      <c r="A110" s="39">
        <v>97</v>
      </c>
      <c r="B110" s="40" t="s">
        <v>220</v>
      </c>
      <c r="C110" s="41">
        <f>2+1</f>
        <v>3</v>
      </c>
      <c r="D110" s="42" t="s">
        <v>1</v>
      </c>
      <c r="E110" s="43"/>
      <c r="F110" s="44"/>
      <c r="G110" s="41"/>
      <c r="H110" s="44" t="s">
        <v>1</v>
      </c>
      <c r="I110" s="51"/>
      <c r="J110" s="46">
        <f t="shared" si="1"/>
        <v>0</v>
      </c>
      <c r="K110" s="27" t="s">
        <v>670</v>
      </c>
      <c r="L110" s="14" t="s">
        <v>469</v>
      </c>
      <c r="M110" s="4"/>
      <c r="N110" s="14"/>
      <c r="O110" s="23" t="s">
        <v>468</v>
      </c>
    </row>
    <row r="111" spans="1:15" s="8" customFormat="1" ht="75" x14ac:dyDescent="0.25">
      <c r="A111" s="39">
        <v>98</v>
      </c>
      <c r="B111" s="40" t="s">
        <v>221</v>
      </c>
      <c r="C111" s="41">
        <f>12+4</f>
        <v>16</v>
      </c>
      <c r="D111" s="42" t="s">
        <v>1</v>
      </c>
      <c r="E111" s="43"/>
      <c r="F111" s="44"/>
      <c r="G111" s="41"/>
      <c r="H111" s="44" t="s">
        <v>1</v>
      </c>
      <c r="I111" s="51"/>
      <c r="J111" s="46">
        <f t="shared" si="1"/>
        <v>0</v>
      </c>
      <c r="K111" s="27" t="s">
        <v>470</v>
      </c>
      <c r="L111" s="14"/>
      <c r="M111" s="4"/>
      <c r="N111" s="14"/>
      <c r="O111" s="23" t="s">
        <v>471</v>
      </c>
    </row>
    <row r="112" spans="1:15" s="8" customFormat="1" ht="107.25" customHeight="1" x14ac:dyDescent="0.25">
      <c r="A112" s="39">
        <v>99</v>
      </c>
      <c r="B112" s="40" t="s">
        <v>222</v>
      </c>
      <c r="C112" s="41">
        <v>3</v>
      </c>
      <c r="D112" s="42" t="s">
        <v>1</v>
      </c>
      <c r="E112" s="43"/>
      <c r="F112" s="44"/>
      <c r="G112" s="41"/>
      <c r="H112" s="44" t="s">
        <v>1</v>
      </c>
      <c r="I112" s="51"/>
      <c r="J112" s="46">
        <f t="shared" si="1"/>
        <v>0</v>
      </c>
      <c r="K112" s="27" t="s">
        <v>286</v>
      </c>
      <c r="L112" s="14"/>
      <c r="M112" s="4" t="s">
        <v>292</v>
      </c>
      <c r="N112" s="14"/>
      <c r="O112" s="23" t="s">
        <v>305</v>
      </c>
    </row>
    <row r="113" spans="1:15" s="8" customFormat="1" ht="45" x14ac:dyDescent="0.25">
      <c r="A113" s="39">
        <v>100</v>
      </c>
      <c r="B113" s="40" t="s">
        <v>223</v>
      </c>
      <c r="C113" s="41">
        <f>4+1+1</f>
        <v>6</v>
      </c>
      <c r="D113" s="42" t="s">
        <v>1</v>
      </c>
      <c r="E113" s="43"/>
      <c r="F113" s="44"/>
      <c r="G113" s="41"/>
      <c r="H113" s="44" t="s">
        <v>1</v>
      </c>
      <c r="I113" s="51"/>
      <c r="J113" s="46">
        <f t="shared" si="1"/>
        <v>0</v>
      </c>
      <c r="K113" s="27" t="s">
        <v>474</v>
      </c>
      <c r="L113" s="14"/>
      <c r="M113" s="4"/>
      <c r="N113" s="14"/>
      <c r="O113" s="23" t="s">
        <v>475</v>
      </c>
    </row>
    <row r="114" spans="1:15" s="8" customFormat="1" ht="96.75" customHeight="1" x14ac:dyDescent="0.25">
      <c r="A114" s="39">
        <v>101</v>
      </c>
      <c r="B114" s="40" t="s">
        <v>224</v>
      </c>
      <c r="C114" s="41">
        <v>2</v>
      </c>
      <c r="D114" s="42" t="s">
        <v>1</v>
      </c>
      <c r="E114" s="43"/>
      <c r="F114" s="44"/>
      <c r="G114" s="41"/>
      <c r="H114" s="44" t="s">
        <v>1</v>
      </c>
      <c r="I114" s="51"/>
      <c r="J114" s="46">
        <f t="shared" si="1"/>
        <v>0</v>
      </c>
      <c r="K114" s="27" t="s">
        <v>288</v>
      </c>
      <c r="L114" s="14"/>
      <c r="M114" s="4" t="s">
        <v>294</v>
      </c>
      <c r="N114" s="14"/>
      <c r="O114" s="23" t="s">
        <v>306</v>
      </c>
    </row>
    <row r="115" spans="1:15" s="8" customFormat="1" ht="45" x14ac:dyDescent="0.25">
      <c r="A115" s="39">
        <v>102</v>
      </c>
      <c r="B115" s="40" t="s">
        <v>225</v>
      </c>
      <c r="C115" s="41">
        <v>20</v>
      </c>
      <c r="D115" s="42" t="s">
        <v>1</v>
      </c>
      <c r="E115" s="43"/>
      <c r="F115" s="44"/>
      <c r="G115" s="41"/>
      <c r="H115" s="44" t="s">
        <v>1</v>
      </c>
      <c r="I115" s="51"/>
      <c r="J115" s="46">
        <f t="shared" si="1"/>
        <v>0</v>
      </c>
      <c r="K115" s="27" t="s">
        <v>286</v>
      </c>
      <c r="L115" s="14"/>
      <c r="M115" s="4"/>
      <c r="N115" s="14"/>
      <c r="O115" s="23" t="s">
        <v>307</v>
      </c>
    </row>
    <row r="116" spans="1:15" s="8" customFormat="1" ht="75" x14ac:dyDescent="0.25">
      <c r="A116" s="39">
        <v>103</v>
      </c>
      <c r="B116" s="40" t="s">
        <v>226</v>
      </c>
      <c r="C116" s="41">
        <v>3</v>
      </c>
      <c r="D116" s="42" t="s">
        <v>1</v>
      </c>
      <c r="E116" s="43"/>
      <c r="F116" s="44"/>
      <c r="G116" s="41"/>
      <c r="H116" s="44" t="s">
        <v>1</v>
      </c>
      <c r="I116" s="51"/>
      <c r="J116" s="46">
        <f t="shared" si="1"/>
        <v>0</v>
      </c>
      <c r="K116" s="27" t="s">
        <v>289</v>
      </c>
      <c r="L116" s="14"/>
      <c r="M116" s="4"/>
      <c r="N116" s="14"/>
      <c r="O116" s="23" t="s">
        <v>308</v>
      </c>
    </row>
    <row r="117" spans="1:15" s="8" customFormat="1" ht="37.5" x14ac:dyDescent="0.25">
      <c r="A117" s="39">
        <v>104</v>
      </c>
      <c r="B117" s="40" t="s">
        <v>227</v>
      </c>
      <c r="C117" s="41">
        <f>7+7</f>
        <v>14</v>
      </c>
      <c r="D117" s="42" t="s">
        <v>1</v>
      </c>
      <c r="E117" s="43"/>
      <c r="F117" s="44"/>
      <c r="G117" s="41"/>
      <c r="H117" s="44" t="s">
        <v>1</v>
      </c>
      <c r="I117" s="51"/>
      <c r="J117" s="46">
        <f t="shared" si="1"/>
        <v>0</v>
      </c>
      <c r="K117" s="27" t="s">
        <v>480</v>
      </c>
      <c r="L117" s="14"/>
      <c r="M117" s="4"/>
      <c r="N117" s="14"/>
      <c r="O117" s="23" t="s">
        <v>481</v>
      </c>
    </row>
    <row r="118" spans="1:15" s="8" customFormat="1" ht="45" x14ac:dyDescent="0.25">
      <c r="A118" s="39">
        <v>105</v>
      </c>
      <c r="B118" s="40" t="s">
        <v>228</v>
      </c>
      <c r="C118" s="41">
        <v>2</v>
      </c>
      <c r="D118" s="42" t="s">
        <v>1</v>
      </c>
      <c r="E118" s="43"/>
      <c r="F118" s="44"/>
      <c r="G118" s="41"/>
      <c r="H118" s="44" t="s">
        <v>1</v>
      </c>
      <c r="I118" s="51"/>
      <c r="J118" s="46">
        <f t="shared" si="1"/>
        <v>0</v>
      </c>
      <c r="K118" s="27" t="s">
        <v>286</v>
      </c>
      <c r="L118" s="14"/>
      <c r="M118" s="4"/>
      <c r="N118" s="14"/>
      <c r="O118" s="23" t="s">
        <v>309</v>
      </c>
    </row>
    <row r="119" spans="1:15" s="8" customFormat="1" ht="90" x14ac:dyDescent="0.25">
      <c r="A119" s="39">
        <v>106</v>
      </c>
      <c r="B119" s="40" t="s">
        <v>229</v>
      </c>
      <c r="C119" s="41">
        <f>48+150+12+10+10+5</f>
        <v>235</v>
      </c>
      <c r="D119" s="42" t="s">
        <v>1</v>
      </c>
      <c r="E119" s="43"/>
      <c r="F119" s="44"/>
      <c r="G119" s="41"/>
      <c r="H119" s="44" t="s">
        <v>1</v>
      </c>
      <c r="I119" s="51"/>
      <c r="J119" s="46">
        <f t="shared" si="1"/>
        <v>0</v>
      </c>
      <c r="K119" s="27" t="s">
        <v>671</v>
      </c>
      <c r="L119" s="14"/>
      <c r="M119" s="4"/>
      <c r="N119" s="14"/>
      <c r="O119" s="23" t="s">
        <v>483</v>
      </c>
    </row>
    <row r="120" spans="1:15" s="8" customFormat="1" ht="57.75" customHeight="1" x14ac:dyDescent="0.25">
      <c r="A120" s="39">
        <v>107</v>
      </c>
      <c r="B120" s="40" t="s">
        <v>230</v>
      </c>
      <c r="C120" s="41">
        <f>2+14+10</f>
        <v>26</v>
      </c>
      <c r="D120" s="42" t="s">
        <v>1</v>
      </c>
      <c r="E120" s="43"/>
      <c r="F120" s="44"/>
      <c r="G120" s="41"/>
      <c r="H120" s="44" t="s">
        <v>1</v>
      </c>
      <c r="I120" s="51"/>
      <c r="J120" s="46">
        <f t="shared" si="1"/>
        <v>0</v>
      </c>
      <c r="K120" s="27" t="s">
        <v>492</v>
      </c>
      <c r="L120" s="14"/>
      <c r="M120" s="4"/>
      <c r="N120" s="14"/>
      <c r="O120" s="23" t="s">
        <v>665</v>
      </c>
    </row>
    <row r="121" spans="1:15" s="8" customFormat="1" ht="37.5" x14ac:dyDescent="0.25">
      <c r="A121" s="39">
        <v>108</v>
      </c>
      <c r="B121" s="40" t="s">
        <v>231</v>
      </c>
      <c r="C121" s="41">
        <f>2+24</f>
        <v>26</v>
      </c>
      <c r="D121" s="42" t="s">
        <v>1</v>
      </c>
      <c r="E121" s="43"/>
      <c r="F121" s="44"/>
      <c r="G121" s="41"/>
      <c r="H121" s="44" t="s">
        <v>1</v>
      </c>
      <c r="I121" s="51"/>
      <c r="J121" s="46">
        <f t="shared" si="1"/>
        <v>0</v>
      </c>
      <c r="K121" s="27" t="s">
        <v>493</v>
      </c>
      <c r="L121" s="17" t="s">
        <v>490</v>
      </c>
      <c r="M121" s="4"/>
      <c r="N121" s="14"/>
      <c r="O121" s="23" t="s">
        <v>494</v>
      </c>
    </row>
    <row r="122" spans="1:15" s="8" customFormat="1" ht="56.25" x14ac:dyDescent="0.25">
      <c r="A122" s="39">
        <v>109</v>
      </c>
      <c r="B122" s="40" t="s">
        <v>232</v>
      </c>
      <c r="C122" s="41">
        <v>1</v>
      </c>
      <c r="D122" s="42" t="s">
        <v>1</v>
      </c>
      <c r="E122" s="43"/>
      <c r="F122" s="44"/>
      <c r="G122" s="41"/>
      <c r="H122" s="44" t="s">
        <v>1</v>
      </c>
      <c r="I122" s="51"/>
      <c r="J122" s="46">
        <f t="shared" si="1"/>
        <v>0</v>
      </c>
      <c r="K122" s="27" t="s">
        <v>286</v>
      </c>
      <c r="L122" s="14"/>
      <c r="M122" s="4"/>
      <c r="N122" s="14"/>
      <c r="O122" s="23" t="s">
        <v>310</v>
      </c>
    </row>
    <row r="123" spans="1:15" s="8" customFormat="1" ht="118.5" customHeight="1" x14ac:dyDescent="0.25">
      <c r="A123" s="39">
        <v>110</v>
      </c>
      <c r="B123" s="40" t="s">
        <v>233</v>
      </c>
      <c r="C123" s="41">
        <v>1</v>
      </c>
      <c r="D123" s="42" t="s">
        <v>1</v>
      </c>
      <c r="E123" s="43"/>
      <c r="F123" s="44"/>
      <c r="G123" s="41"/>
      <c r="H123" s="44" t="s">
        <v>1</v>
      </c>
      <c r="I123" s="51"/>
      <c r="J123" s="46">
        <f t="shared" si="1"/>
        <v>0</v>
      </c>
      <c r="K123" s="27" t="s">
        <v>286</v>
      </c>
      <c r="L123" s="14"/>
      <c r="M123" s="4" t="s">
        <v>295</v>
      </c>
      <c r="N123" s="14"/>
      <c r="O123" s="23" t="s">
        <v>311</v>
      </c>
    </row>
    <row r="124" spans="1:15" s="8" customFormat="1" ht="56.25" x14ac:dyDescent="0.25">
      <c r="A124" s="39">
        <v>111</v>
      </c>
      <c r="B124" s="40" t="s">
        <v>234</v>
      </c>
      <c r="C124" s="41">
        <v>2</v>
      </c>
      <c r="D124" s="42" t="s">
        <v>1</v>
      </c>
      <c r="E124" s="43"/>
      <c r="F124" s="44"/>
      <c r="G124" s="41"/>
      <c r="H124" s="44" t="s">
        <v>1</v>
      </c>
      <c r="I124" s="51"/>
      <c r="J124" s="46">
        <f t="shared" si="1"/>
        <v>0</v>
      </c>
      <c r="K124" s="27" t="s">
        <v>286</v>
      </c>
      <c r="L124" s="14"/>
      <c r="M124" s="4"/>
      <c r="N124" s="14"/>
      <c r="O124" s="23" t="s">
        <v>312</v>
      </c>
    </row>
    <row r="125" spans="1:15" s="8" customFormat="1" ht="60" x14ac:dyDescent="0.25">
      <c r="A125" s="39">
        <v>112</v>
      </c>
      <c r="B125" s="40" t="s">
        <v>235</v>
      </c>
      <c r="C125" s="41">
        <f>6+7+7+8</f>
        <v>28</v>
      </c>
      <c r="D125" s="42" t="s">
        <v>1</v>
      </c>
      <c r="E125" s="43"/>
      <c r="F125" s="44"/>
      <c r="G125" s="41"/>
      <c r="H125" s="44" t="s">
        <v>1</v>
      </c>
      <c r="I125" s="51"/>
      <c r="J125" s="46">
        <f t="shared" si="1"/>
        <v>0</v>
      </c>
      <c r="K125" s="27" t="s">
        <v>515</v>
      </c>
      <c r="L125" s="14"/>
      <c r="M125" s="4"/>
      <c r="N125" s="14"/>
      <c r="O125" s="23" t="s">
        <v>514</v>
      </c>
    </row>
    <row r="126" spans="1:15" s="8" customFormat="1" ht="60" x14ac:dyDescent="0.25">
      <c r="A126" s="39">
        <v>113</v>
      </c>
      <c r="B126" s="40" t="s">
        <v>236</v>
      </c>
      <c r="C126" s="41">
        <f>2+2+2+12</f>
        <v>18</v>
      </c>
      <c r="D126" s="42" t="s">
        <v>1</v>
      </c>
      <c r="E126" s="43"/>
      <c r="F126" s="44"/>
      <c r="G126" s="41"/>
      <c r="H126" s="44" t="s">
        <v>1</v>
      </c>
      <c r="I126" s="51"/>
      <c r="J126" s="46">
        <f t="shared" si="1"/>
        <v>0</v>
      </c>
      <c r="K126" s="27" t="s">
        <v>517</v>
      </c>
      <c r="L126" s="14"/>
      <c r="M126" s="4"/>
      <c r="N126" s="14"/>
      <c r="O126" s="23" t="s">
        <v>516</v>
      </c>
    </row>
    <row r="127" spans="1:15" s="8" customFormat="1" ht="56.25" x14ac:dyDescent="0.25">
      <c r="A127" s="39">
        <v>114</v>
      </c>
      <c r="B127" s="40" t="s">
        <v>237</v>
      </c>
      <c r="C127" s="41">
        <v>4</v>
      </c>
      <c r="D127" s="42" t="s">
        <v>1</v>
      </c>
      <c r="E127" s="43"/>
      <c r="F127" s="44"/>
      <c r="G127" s="41"/>
      <c r="H127" s="44" t="s">
        <v>1</v>
      </c>
      <c r="I127" s="51"/>
      <c r="J127" s="46">
        <f t="shared" si="1"/>
        <v>0</v>
      </c>
      <c r="K127" s="27" t="s">
        <v>286</v>
      </c>
      <c r="L127" s="14"/>
      <c r="M127" s="4"/>
      <c r="N127" s="14"/>
      <c r="O127" s="23" t="s">
        <v>313</v>
      </c>
    </row>
    <row r="128" spans="1:15" s="8" customFormat="1" ht="56.25" x14ac:dyDescent="0.25">
      <c r="A128" s="39">
        <v>115</v>
      </c>
      <c r="B128" s="40" t="s">
        <v>238</v>
      </c>
      <c r="C128" s="41">
        <v>2</v>
      </c>
      <c r="D128" s="42" t="s">
        <v>1</v>
      </c>
      <c r="E128" s="43"/>
      <c r="F128" s="44"/>
      <c r="G128" s="41"/>
      <c r="H128" s="44" t="s">
        <v>1</v>
      </c>
      <c r="I128" s="51"/>
      <c r="J128" s="46">
        <f t="shared" si="1"/>
        <v>0</v>
      </c>
      <c r="K128" s="27" t="s">
        <v>286</v>
      </c>
      <c r="L128" s="14"/>
      <c r="M128" s="4"/>
      <c r="N128" s="14"/>
      <c r="O128" s="23" t="s">
        <v>314</v>
      </c>
    </row>
    <row r="129" spans="1:15" s="8" customFormat="1" ht="37.5" x14ac:dyDescent="0.25">
      <c r="A129" s="39">
        <v>116</v>
      </c>
      <c r="B129" s="40" t="s">
        <v>239</v>
      </c>
      <c r="C129" s="41">
        <f>5+2</f>
        <v>7</v>
      </c>
      <c r="D129" s="42" t="s">
        <v>1</v>
      </c>
      <c r="E129" s="43"/>
      <c r="F129" s="44"/>
      <c r="G129" s="41"/>
      <c r="H129" s="44" t="s">
        <v>1</v>
      </c>
      <c r="I129" s="51"/>
      <c r="J129" s="46">
        <f t="shared" si="1"/>
        <v>0</v>
      </c>
      <c r="K129" s="27" t="s">
        <v>522</v>
      </c>
      <c r="L129" s="14"/>
      <c r="M129" s="4"/>
      <c r="N129" s="14"/>
      <c r="O129" s="23" t="s">
        <v>523</v>
      </c>
    </row>
    <row r="130" spans="1:15" s="8" customFormat="1" ht="56.25" x14ac:dyDescent="0.25">
      <c r="A130" s="39">
        <v>117</v>
      </c>
      <c r="B130" s="40" t="s">
        <v>240</v>
      </c>
      <c r="C130" s="41">
        <v>5</v>
      </c>
      <c r="D130" s="42" t="s">
        <v>1</v>
      </c>
      <c r="E130" s="43"/>
      <c r="F130" s="44"/>
      <c r="G130" s="41"/>
      <c r="H130" s="44" t="s">
        <v>1</v>
      </c>
      <c r="I130" s="51"/>
      <c r="J130" s="46">
        <f t="shared" si="1"/>
        <v>0</v>
      </c>
      <c r="K130" s="27" t="s">
        <v>290</v>
      </c>
      <c r="L130" s="14"/>
      <c r="M130" s="4"/>
      <c r="N130" s="14"/>
      <c r="O130" s="23" t="s">
        <v>315</v>
      </c>
    </row>
    <row r="131" spans="1:15" s="8" customFormat="1" ht="56.25" x14ac:dyDescent="0.25">
      <c r="A131" s="39">
        <v>118</v>
      </c>
      <c r="B131" s="40" t="s">
        <v>241</v>
      </c>
      <c r="C131" s="41">
        <f>10+12</f>
        <v>22</v>
      </c>
      <c r="D131" s="42" t="s">
        <v>1</v>
      </c>
      <c r="E131" s="43"/>
      <c r="F131" s="44"/>
      <c r="G131" s="41"/>
      <c r="H131" s="44" t="s">
        <v>1</v>
      </c>
      <c r="I131" s="51"/>
      <c r="J131" s="46">
        <f t="shared" si="1"/>
        <v>0</v>
      </c>
      <c r="K131" s="27" t="s">
        <v>480</v>
      </c>
      <c r="L131" s="14"/>
      <c r="M131" s="4"/>
      <c r="N131" s="14"/>
      <c r="O131" s="23" t="s">
        <v>526</v>
      </c>
    </row>
    <row r="132" spans="1:15" s="8" customFormat="1" ht="133.5" customHeight="1" x14ac:dyDescent="0.25">
      <c r="A132" s="39">
        <v>119</v>
      </c>
      <c r="B132" s="40" t="s">
        <v>242</v>
      </c>
      <c r="C132" s="41">
        <v>6</v>
      </c>
      <c r="D132" s="42" t="s">
        <v>1</v>
      </c>
      <c r="E132" s="43"/>
      <c r="F132" s="44"/>
      <c r="G132" s="41"/>
      <c r="H132" s="44" t="s">
        <v>1</v>
      </c>
      <c r="I132" s="51"/>
      <c r="J132" s="46">
        <f t="shared" si="1"/>
        <v>0</v>
      </c>
      <c r="K132" s="27" t="s">
        <v>286</v>
      </c>
      <c r="L132" s="14"/>
      <c r="M132" s="4" t="s">
        <v>296</v>
      </c>
      <c r="N132" s="14"/>
      <c r="O132" s="23" t="s">
        <v>316</v>
      </c>
    </row>
    <row r="133" spans="1:15" s="8" customFormat="1" ht="37.5" x14ac:dyDescent="0.25">
      <c r="A133" s="39">
        <v>120</v>
      </c>
      <c r="B133" s="40" t="s">
        <v>243</v>
      </c>
      <c r="C133" s="41">
        <f>22+2</f>
        <v>24</v>
      </c>
      <c r="D133" s="42" t="s">
        <v>1</v>
      </c>
      <c r="E133" s="43"/>
      <c r="F133" s="44"/>
      <c r="G133" s="41"/>
      <c r="H133" s="44" t="s">
        <v>1</v>
      </c>
      <c r="I133" s="51"/>
      <c r="J133" s="46">
        <f t="shared" si="1"/>
        <v>0</v>
      </c>
      <c r="K133" s="27" t="s">
        <v>529</v>
      </c>
      <c r="L133" s="14"/>
      <c r="M133" s="4"/>
      <c r="N133" s="14"/>
      <c r="O133" s="23" t="s">
        <v>530</v>
      </c>
    </row>
    <row r="134" spans="1:15" s="8" customFormat="1" ht="104.25" customHeight="1" x14ac:dyDescent="0.25">
      <c r="A134" s="39">
        <v>121</v>
      </c>
      <c r="B134" s="40" t="s">
        <v>244</v>
      </c>
      <c r="C134" s="41">
        <v>18</v>
      </c>
      <c r="D134" s="42" t="s">
        <v>1</v>
      </c>
      <c r="E134" s="43"/>
      <c r="F134" s="44"/>
      <c r="G134" s="41"/>
      <c r="H134" s="44" t="s">
        <v>1</v>
      </c>
      <c r="I134" s="51"/>
      <c r="J134" s="46">
        <f t="shared" si="1"/>
        <v>0</v>
      </c>
      <c r="K134" s="27" t="s">
        <v>286</v>
      </c>
      <c r="L134" s="14"/>
      <c r="M134" s="4" t="s">
        <v>297</v>
      </c>
      <c r="N134" s="14"/>
      <c r="O134" s="23" t="s">
        <v>317</v>
      </c>
    </row>
    <row r="135" spans="1:15" s="8" customFormat="1" ht="117.75" customHeight="1" x14ac:dyDescent="0.25">
      <c r="A135" s="39">
        <v>122</v>
      </c>
      <c r="B135" s="40" t="s">
        <v>245</v>
      </c>
      <c r="C135" s="41">
        <f>1+4+2+12+2</f>
        <v>21</v>
      </c>
      <c r="D135" s="42" t="s">
        <v>1</v>
      </c>
      <c r="E135" s="43"/>
      <c r="F135" s="44"/>
      <c r="G135" s="41"/>
      <c r="H135" s="44" t="s">
        <v>1</v>
      </c>
      <c r="I135" s="51"/>
      <c r="J135" s="46">
        <f t="shared" si="1"/>
        <v>0</v>
      </c>
      <c r="K135" s="27" t="s">
        <v>531</v>
      </c>
      <c r="L135" s="14"/>
      <c r="M135" s="4" t="s">
        <v>298</v>
      </c>
      <c r="N135" s="14"/>
      <c r="O135" s="23" t="s">
        <v>532</v>
      </c>
    </row>
    <row r="136" spans="1:15" s="8" customFormat="1" ht="81.75" customHeight="1" x14ac:dyDescent="0.25">
      <c r="A136" s="39">
        <v>123</v>
      </c>
      <c r="B136" s="40" t="s">
        <v>246</v>
      </c>
      <c r="C136" s="41">
        <f>1+45</f>
        <v>46</v>
      </c>
      <c r="D136" s="42" t="s">
        <v>1</v>
      </c>
      <c r="E136" s="43"/>
      <c r="F136" s="44"/>
      <c r="G136" s="41"/>
      <c r="H136" s="44" t="s">
        <v>1</v>
      </c>
      <c r="I136" s="51"/>
      <c r="J136" s="46">
        <f t="shared" si="1"/>
        <v>0</v>
      </c>
      <c r="K136" s="27" t="s">
        <v>529</v>
      </c>
      <c r="L136" s="14"/>
      <c r="M136" s="4" t="s">
        <v>300</v>
      </c>
      <c r="N136" s="14"/>
      <c r="O136" s="23" t="s">
        <v>533</v>
      </c>
    </row>
    <row r="137" spans="1:15" s="8" customFormat="1" ht="95.25" customHeight="1" x14ac:dyDescent="0.25">
      <c r="A137" s="39">
        <v>124</v>
      </c>
      <c r="B137" s="40" t="s">
        <v>247</v>
      </c>
      <c r="C137" s="41">
        <v>6</v>
      </c>
      <c r="D137" s="42" t="s">
        <v>1</v>
      </c>
      <c r="E137" s="43"/>
      <c r="F137" s="44"/>
      <c r="G137" s="41"/>
      <c r="H137" s="44" t="s">
        <v>1</v>
      </c>
      <c r="I137" s="51"/>
      <c r="J137" s="46">
        <f t="shared" si="1"/>
        <v>0</v>
      </c>
      <c r="K137" s="27" t="s">
        <v>286</v>
      </c>
      <c r="L137" s="14"/>
      <c r="M137" s="4" t="s">
        <v>301</v>
      </c>
      <c r="N137" s="14"/>
      <c r="O137" s="23" t="s">
        <v>318</v>
      </c>
    </row>
    <row r="138" spans="1:15" s="8" customFormat="1" ht="56.25" x14ac:dyDescent="0.25">
      <c r="A138" s="39">
        <v>125</v>
      </c>
      <c r="B138" s="40" t="s">
        <v>248</v>
      </c>
      <c r="C138" s="41">
        <f>12+14</f>
        <v>26</v>
      </c>
      <c r="D138" s="42" t="s">
        <v>1</v>
      </c>
      <c r="E138" s="43"/>
      <c r="F138" s="44"/>
      <c r="G138" s="41"/>
      <c r="H138" s="44" t="s">
        <v>1</v>
      </c>
      <c r="I138" s="51"/>
      <c r="J138" s="46">
        <f t="shared" si="1"/>
        <v>0</v>
      </c>
      <c r="K138" s="27" t="s">
        <v>480</v>
      </c>
      <c r="L138" s="14"/>
      <c r="M138" s="4"/>
      <c r="N138" s="14"/>
      <c r="O138" s="23" t="s">
        <v>534</v>
      </c>
    </row>
    <row r="139" spans="1:15" s="8" customFormat="1" ht="56.25" x14ac:dyDescent="0.25">
      <c r="A139" s="39">
        <v>126</v>
      </c>
      <c r="B139" s="40" t="s">
        <v>249</v>
      </c>
      <c r="C139" s="41">
        <v>1</v>
      </c>
      <c r="D139" s="42" t="s">
        <v>1</v>
      </c>
      <c r="E139" s="43"/>
      <c r="F139" s="44"/>
      <c r="G139" s="41"/>
      <c r="H139" s="44" t="s">
        <v>1</v>
      </c>
      <c r="I139" s="51"/>
      <c r="J139" s="46">
        <f t="shared" si="1"/>
        <v>0</v>
      </c>
      <c r="K139" s="27" t="s">
        <v>286</v>
      </c>
      <c r="L139" s="14"/>
      <c r="M139" s="4"/>
      <c r="N139" s="14"/>
      <c r="O139" s="23" t="s">
        <v>319</v>
      </c>
    </row>
    <row r="140" spans="1:15" s="8" customFormat="1" ht="45" x14ac:dyDescent="0.25">
      <c r="A140" s="39">
        <v>127</v>
      </c>
      <c r="B140" s="40" t="s">
        <v>250</v>
      </c>
      <c r="C140" s="41">
        <v>6</v>
      </c>
      <c r="D140" s="42" t="s">
        <v>1</v>
      </c>
      <c r="E140" s="43"/>
      <c r="F140" s="44"/>
      <c r="G140" s="41"/>
      <c r="H140" s="44" t="s">
        <v>1</v>
      </c>
      <c r="I140" s="51"/>
      <c r="J140" s="46">
        <f t="shared" si="1"/>
        <v>0</v>
      </c>
      <c r="K140" s="27" t="s">
        <v>290</v>
      </c>
      <c r="L140" s="14"/>
      <c r="M140" s="4"/>
      <c r="N140" s="14"/>
      <c r="O140" s="23" t="s">
        <v>320</v>
      </c>
    </row>
    <row r="141" spans="1:15" s="8" customFormat="1" ht="99" customHeight="1" x14ac:dyDescent="0.25">
      <c r="A141" s="39">
        <v>128</v>
      </c>
      <c r="B141" s="40" t="s">
        <v>251</v>
      </c>
      <c r="C141" s="41">
        <v>5</v>
      </c>
      <c r="D141" s="42" t="s">
        <v>1</v>
      </c>
      <c r="E141" s="43"/>
      <c r="F141" s="44"/>
      <c r="G141" s="41"/>
      <c r="H141" s="44" t="s">
        <v>1</v>
      </c>
      <c r="I141" s="51"/>
      <c r="J141" s="46">
        <f t="shared" si="1"/>
        <v>0</v>
      </c>
      <c r="K141" s="27" t="s">
        <v>286</v>
      </c>
      <c r="L141" s="14"/>
      <c r="M141" s="4" t="s">
        <v>295</v>
      </c>
      <c r="N141" s="14"/>
      <c r="O141" s="23" t="s">
        <v>321</v>
      </c>
    </row>
    <row r="142" spans="1:15" s="8" customFormat="1" ht="45" x14ac:dyDescent="0.25">
      <c r="A142" s="39">
        <v>129</v>
      </c>
      <c r="B142" s="40" t="s">
        <v>252</v>
      </c>
      <c r="C142" s="41">
        <v>1</v>
      </c>
      <c r="D142" s="42" t="s">
        <v>1</v>
      </c>
      <c r="E142" s="43"/>
      <c r="F142" s="44"/>
      <c r="G142" s="41"/>
      <c r="H142" s="44" t="s">
        <v>1</v>
      </c>
      <c r="I142" s="51"/>
      <c r="J142" s="46">
        <f t="shared" si="1"/>
        <v>0</v>
      </c>
      <c r="K142" s="27" t="s">
        <v>287</v>
      </c>
      <c r="L142" s="14"/>
      <c r="M142" s="4"/>
      <c r="N142" s="14"/>
      <c r="O142" s="23" t="s">
        <v>322</v>
      </c>
    </row>
    <row r="143" spans="1:15" s="8" customFormat="1" ht="37.5" x14ac:dyDescent="0.25">
      <c r="A143" s="39">
        <v>130</v>
      </c>
      <c r="B143" s="40" t="s">
        <v>253</v>
      </c>
      <c r="C143" s="41">
        <f>9+10</f>
        <v>19</v>
      </c>
      <c r="D143" s="42" t="s">
        <v>1</v>
      </c>
      <c r="E143" s="43"/>
      <c r="F143" s="44"/>
      <c r="G143" s="41"/>
      <c r="H143" s="44" t="s">
        <v>1</v>
      </c>
      <c r="I143" s="51"/>
      <c r="J143" s="46">
        <f t="shared" ref="J143:J206" si="2">I143*G143</f>
        <v>0</v>
      </c>
      <c r="K143" s="27" t="s">
        <v>538</v>
      </c>
      <c r="L143" s="14"/>
      <c r="M143" s="4"/>
      <c r="N143" s="14"/>
      <c r="O143" s="23" t="s">
        <v>539</v>
      </c>
    </row>
    <row r="144" spans="1:15" s="8" customFormat="1" ht="104.25" customHeight="1" x14ac:dyDescent="0.25">
      <c r="A144" s="39">
        <v>131</v>
      </c>
      <c r="B144" s="40" t="s">
        <v>254</v>
      </c>
      <c r="C144" s="41">
        <f>9+40+5</f>
        <v>54</v>
      </c>
      <c r="D144" s="42" t="s">
        <v>1</v>
      </c>
      <c r="E144" s="43"/>
      <c r="F144" s="44"/>
      <c r="G144" s="41"/>
      <c r="H144" s="44" t="s">
        <v>1</v>
      </c>
      <c r="I144" s="51"/>
      <c r="J144" s="46">
        <f t="shared" si="2"/>
        <v>0</v>
      </c>
      <c r="K144" s="27" t="s">
        <v>545</v>
      </c>
      <c r="L144" s="17" t="s">
        <v>546</v>
      </c>
      <c r="M144" s="4" t="s">
        <v>293</v>
      </c>
      <c r="N144" s="14"/>
      <c r="O144" s="23" t="s">
        <v>547</v>
      </c>
    </row>
    <row r="145" spans="1:15" s="8" customFormat="1" ht="45" x14ac:dyDescent="0.25">
      <c r="A145" s="39">
        <v>132</v>
      </c>
      <c r="B145" s="40" t="s">
        <v>255</v>
      </c>
      <c r="C145" s="41">
        <v>10</v>
      </c>
      <c r="D145" s="42" t="s">
        <v>1</v>
      </c>
      <c r="E145" s="43"/>
      <c r="F145" s="44"/>
      <c r="G145" s="41"/>
      <c r="H145" s="44" t="s">
        <v>1</v>
      </c>
      <c r="I145" s="51"/>
      <c r="J145" s="46">
        <f t="shared" si="2"/>
        <v>0</v>
      </c>
      <c r="K145" s="27" t="s">
        <v>286</v>
      </c>
      <c r="L145" s="14"/>
      <c r="M145" s="4"/>
      <c r="N145" s="14"/>
      <c r="O145" s="23" t="s">
        <v>323</v>
      </c>
    </row>
    <row r="146" spans="1:15" s="8" customFormat="1" ht="45" x14ac:dyDescent="0.25">
      <c r="A146" s="39">
        <v>133</v>
      </c>
      <c r="B146" s="40" t="s">
        <v>256</v>
      </c>
      <c r="C146" s="41">
        <f>10+2+4</f>
        <v>16</v>
      </c>
      <c r="D146" s="42" t="s">
        <v>1</v>
      </c>
      <c r="E146" s="43"/>
      <c r="F146" s="44"/>
      <c r="G146" s="41"/>
      <c r="H146" s="44" t="s">
        <v>1</v>
      </c>
      <c r="I146" s="51"/>
      <c r="J146" s="46">
        <f t="shared" si="2"/>
        <v>0</v>
      </c>
      <c r="K146" s="27" t="s">
        <v>556</v>
      </c>
      <c r="L146" s="14"/>
      <c r="M146" s="4"/>
      <c r="N146" s="14"/>
      <c r="O146" s="23" t="s">
        <v>557</v>
      </c>
    </row>
    <row r="147" spans="1:15" s="8" customFormat="1" ht="117" customHeight="1" x14ac:dyDescent="0.25">
      <c r="A147" s="39">
        <v>134</v>
      </c>
      <c r="B147" s="40" t="s">
        <v>257</v>
      </c>
      <c r="C147" s="41">
        <v>3</v>
      </c>
      <c r="D147" s="42" t="s">
        <v>1</v>
      </c>
      <c r="E147" s="43"/>
      <c r="F147" s="44"/>
      <c r="G147" s="41"/>
      <c r="H147" s="44" t="s">
        <v>1</v>
      </c>
      <c r="I147" s="51"/>
      <c r="J147" s="46">
        <f t="shared" si="2"/>
        <v>0</v>
      </c>
      <c r="K147" s="27" t="s">
        <v>290</v>
      </c>
      <c r="L147" s="14"/>
      <c r="M147" s="4" t="s">
        <v>299</v>
      </c>
      <c r="N147" s="14"/>
      <c r="O147" s="23" t="s">
        <v>324</v>
      </c>
    </row>
    <row r="148" spans="1:15" s="8" customFormat="1" ht="56.25" x14ac:dyDescent="0.25">
      <c r="A148" s="39">
        <v>135</v>
      </c>
      <c r="B148" s="40" t="s">
        <v>258</v>
      </c>
      <c r="C148" s="41">
        <v>10</v>
      </c>
      <c r="D148" s="42" t="s">
        <v>1</v>
      </c>
      <c r="E148" s="43"/>
      <c r="F148" s="44"/>
      <c r="G148" s="41"/>
      <c r="H148" s="44" t="s">
        <v>1</v>
      </c>
      <c r="I148" s="51"/>
      <c r="J148" s="46">
        <f t="shared" si="2"/>
        <v>0</v>
      </c>
      <c r="K148" s="27" t="s">
        <v>286</v>
      </c>
      <c r="L148" s="14"/>
      <c r="M148" s="4"/>
      <c r="N148" s="14"/>
      <c r="O148" s="23" t="s">
        <v>325</v>
      </c>
    </row>
    <row r="149" spans="1:15" s="8" customFormat="1" ht="56.25" x14ac:dyDescent="0.25">
      <c r="A149" s="39">
        <v>136</v>
      </c>
      <c r="B149" s="40" t="s">
        <v>259</v>
      </c>
      <c r="C149" s="41">
        <f>11+1</f>
        <v>12</v>
      </c>
      <c r="D149" s="42" t="s">
        <v>1</v>
      </c>
      <c r="E149" s="43"/>
      <c r="F149" s="44"/>
      <c r="G149" s="41"/>
      <c r="H149" s="44" t="s">
        <v>1</v>
      </c>
      <c r="I149" s="51"/>
      <c r="J149" s="46">
        <f t="shared" si="2"/>
        <v>0</v>
      </c>
      <c r="K149" s="27" t="s">
        <v>480</v>
      </c>
      <c r="L149" s="14"/>
      <c r="M149" s="4"/>
      <c r="N149" s="14"/>
      <c r="O149" s="23" t="s">
        <v>568</v>
      </c>
    </row>
    <row r="150" spans="1:15" s="8" customFormat="1" ht="45" x14ac:dyDescent="0.25">
      <c r="A150" s="39">
        <v>137</v>
      </c>
      <c r="B150" s="40" t="s">
        <v>260</v>
      </c>
      <c r="C150" s="41">
        <v>36</v>
      </c>
      <c r="D150" s="42" t="s">
        <v>1</v>
      </c>
      <c r="E150" s="43"/>
      <c r="F150" s="44"/>
      <c r="G150" s="41"/>
      <c r="H150" s="44" t="s">
        <v>1</v>
      </c>
      <c r="I150" s="51"/>
      <c r="J150" s="46">
        <f t="shared" si="2"/>
        <v>0</v>
      </c>
      <c r="K150" s="27" t="s">
        <v>286</v>
      </c>
      <c r="L150" s="14"/>
      <c r="M150" s="4"/>
      <c r="N150" s="14"/>
      <c r="O150" s="23" t="s">
        <v>326</v>
      </c>
    </row>
    <row r="151" spans="1:15" s="8" customFormat="1" ht="45" x14ac:dyDescent="0.25">
      <c r="A151" s="39">
        <v>138</v>
      </c>
      <c r="B151" s="40" t="s">
        <v>261</v>
      </c>
      <c r="C151" s="41">
        <v>4</v>
      </c>
      <c r="D151" s="42" t="s">
        <v>1</v>
      </c>
      <c r="E151" s="43"/>
      <c r="F151" s="44"/>
      <c r="G151" s="41"/>
      <c r="H151" s="44" t="s">
        <v>1</v>
      </c>
      <c r="I151" s="51"/>
      <c r="J151" s="46">
        <f t="shared" si="2"/>
        <v>0</v>
      </c>
      <c r="K151" s="27" t="s">
        <v>286</v>
      </c>
      <c r="L151" s="14"/>
      <c r="M151" s="4"/>
      <c r="N151" s="14"/>
      <c r="O151" s="23" t="s">
        <v>327</v>
      </c>
    </row>
    <row r="152" spans="1:15" s="8" customFormat="1" ht="56.25" x14ac:dyDescent="0.25">
      <c r="A152" s="39">
        <v>139</v>
      </c>
      <c r="B152" s="40" t="s">
        <v>262</v>
      </c>
      <c r="C152" s="41">
        <v>4</v>
      </c>
      <c r="D152" s="42" t="s">
        <v>1</v>
      </c>
      <c r="E152" s="43"/>
      <c r="F152" s="44"/>
      <c r="G152" s="41"/>
      <c r="H152" s="44" t="s">
        <v>1</v>
      </c>
      <c r="I152" s="51"/>
      <c r="J152" s="46">
        <f t="shared" si="2"/>
        <v>0</v>
      </c>
      <c r="K152" s="27" t="s">
        <v>287</v>
      </c>
      <c r="L152" s="14"/>
      <c r="M152" s="4"/>
      <c r="N152" s="14"/>
      <c r="O152" s="23" t="s">
        <v>328</v>
      </c>
    </row>
    <row r="153" spans="1:15" s="8" customFormat="1" ht="97.5" customHeight="1" x14ac:dyDescent="0.25">
      <c r="A153" s="39">
        <v>140</v>
      </c>
      <c r="B153" s="40" t="s">
        <v>263</v>
      </c>
      <c r="C153" s="41">
        <v>26</v>
      </c>
      <c r="D153" s="42" t="s">
        <v>1</v>
      </c>
      <c r="E153" s="43"/>
      <c r="F153" s="44"/>
      <c r="G153" s="41"/>
      <c r="H153" s="44" t="s">
        <v>1</v>
      </c>
      <c r="I153" s="51"/>
      <c r="J153" s="46">
        <f t="shared" si="2"/>
        <v>0</v>
      </c>
      <c r="K153" s="27" t="s">
        <v>286</v>
      </c>
      <c r="L153" s="14"/>
      <c r="M153" s="4" t="s">
        <v>293</v>
      </c>
      <c r="N153" s="14"/>
      <c r="O153" s="23" t="s">
        <v>329</v>
      </c>
    </row>
    <row r="154" spans="1:15" s="8" customFormat="1" ht="75" x14ac:dyDescent="0.25">
      <c r="A154" s="39">
        <v>141</v>
      </c>
      <c r="B154" s="40" t="s">
        <v>264</v>
      </c>
      <c r="C154" s="41">
        <v>1</v>
      </c>
      <c r="D154" s="42" t="s">
        <v>1</v>
      </c>
      <c r="E154" s="43"/>
      <c r="F154" s="44"/>
      <c r="G154" s="41"/>
      <c r="H154" s="44" t="s">
        <v>1</v>
      </c>
      <c r="I154" s="51"/>
      <c r="J154" s="46">
        <f t="shared" si="2"/>
        <v>0</v>
      </c>
      <c r="K154" s="27" t="s">
        <v>289</v>
      </c>
      <c r="L154" s="14"/>
      <c r="M154" s="4"/>
      <c r="N154" s="14"/>
      <c r="O154" s="23" t="s">
        <v>330</v>
      </c>
    </row>
    <row r="155" spans="1:15" s="8" customFormat="1" ht="56.25" x14ac:dyDescent="0.25">
      <c r="A155" s="39">
        <v>142</v>
      </c>
      <c r="B155" s="40" t="s">
        <v>265</v>
      </c>
      <c r="C155" s="41">
        <v>2</v>
      </c>
      <c r="D155" s="42" t="s">
        <v>1</v>
      </c>
      <c r="E155" s="43"/>
      <c r="F155" s="44"/>
      <c r="G155" s="41"/>
      <c r="H155" s="44" t="s">
        <v>1</v>
      </c>
      <c r="I155" s="51"/>
      <c r="J155" s="46">
        <f t="shared" si="2"/>
        <v>0</v>
      </c>
      <c r="K155" s="27" t="s">
        <v>286</v>
      </c>
      <c r="L155" s="14"/>
      <c r="M155" s="4"/>
      <c r="N155" s="14"/>
      <c r="O155" s="23" t="s">
        <v>331</v>
      </c>
    </row>
    <row r="156" spans="1:15" s="8" customFormat="1" ht="56.25" x14ac:dyDescent="0.25">
      <c r="A156" s="39">
        <v>143</v>
      </c>
      <c r="B156" s="40" t="s">
        <v>266</v>
      </c>
      <c r="C156" s="41">
        <v>1</v>
      </c>
      <c r="D156" s="42" t="s">
        <v>1</v>
      </c>
      <c r="E156" s="43"/>
      <c r="F156" s="44"/>
      <c r="G156" s="41"/>
      <c r="H156" s="44" t="s">
        <v>1</v>
      </c>
      <c r="I156" s="51"/>
      <c r="J156" s="46">
        <f t="shared" si="2"/>
        <v>0</v>
      </c>
      <c r="K156" s="27" t="s">
        <v>287</v>
      </c>
      <c r="L156" s="14"/>
      <c r="M156" s="4"/>
      <c r="N156" s="14"/>
      <c r="O156" s="23" t="s">
        <v>332</v>
      </c>
    </row>
    <row r="157" spans="1:15" s="8" customFormat="1" ht="79.5" customHeight="1" x14ac:dyDescent="0.25">
      <c r="A157" s="39">
        <v>144</v>
      </c>
      <c r="B157" s="40" t="s">
        <v>267</v>
      </c>
      <c r="C157" s="41">
        <v>1</v>
      </c>
      <c r="D157" s="42" t="s">
        <v>1</v>
      </c>
      <c r="E157" s="43"/>
      <c r="F157" s="44"/>
      <c r="G157" s="41"/>
      <c r="H157" s="44" t="s">
        <v>1</v>
      </c>
      <c r="I157" s="51"/>
      <c r="J157" s="46">
        <f t="shared" si="2"/>
        <v>0</v>
      </c>
      <c r="K157" s="27" t="s">
        <v>286</v>
      </c>
      <c r="L157" s="14"/>
      <c r="M157" s="4" t="s">
        <v>302</v>
      </c>
      <c r="N157" s="14"/>
      <c r="O157" s="23" t="s">
        <v>333</v>
      </c>
    </row>
    <row r="158" spans="1:15" s="8" customFormat="1" ht="56.25" x14ac:dyDescent="0.25">
      <c r="A158" s="39">
        <v>145</v>
      </c>
      <c r="B158" s="40" t="s">
        <v>268</v>
      </c>
      <c r="C158" s="41">
        <v>2</v>
      </c>
      <c r="D158" s="42" t="s">
        <v>1</v>
      </c>
      <c r="E158" s="43"/>
      <c r="F158" s="44"/>
      <c r="G158" s="41"/>
      <c r="H158" s="44" t="s">
        <v>1</v>
      </c>
      <c r="I158" s="51"/>
      <c r="J158" s="46">
        <f t="shared" si="2"/>
        <v>0</v>
      </c>
      <c r="K158" s="27" t="s">
        <v>286</v>
      </c>
      <c r="L158" s="14"/>
      <c r="M158" s="4"/>
      <c r="N158" s="14"/>
      <c r="O158" s="23" t="s">
        <v>334</v>
      </c>
    </row>
    <row r="159" spans="1:15" s="8" customFormat="1" ht="86.25" customHeight="1" x14ac:dyDescent="0.25">
      <c r="A159" s="39">
        <v>146</v>
      </c>
      <c r="B159" s="40" t="s">
        <v>269</v>
      </c>
      <c r="C159" s="41">
        <v>4</v>
      </c>
      <c r="D159" s="42" t="s">
        <v>1</v>
      </c>
      <c r="E159" s="43"/>
      <c r="F159" s="44"/>
      <c r="G159" s="41"/>
      <c r="H159" s="44" t="s">
        <v>1</v>
      </c>
      <c r="I159" s="51"/>
      <c r="J159" s="46">
        <f t="shared" si="2"/>
        <v>0</v>
      </c>
      <c r="K159" s="27" t="s">
        <v>286</v>
      </c>
      <c r="L159" s="14"/>
      <c r="M159" s="4" t="s">
        <v>293</v>
      </c>
      <c r="N159" s="14"/>
      <c r="O159" s="23" t="s">
        <v>335</v>
      </c>
    </row>
    <row r="160" spans="1:15" s="8" customFormat="1" ht="56.25" x14ac:dyDescent="0.25">
      <c r="A160" s="39">
        <v>147</v>
      </c>
      <c r="B160" s="40" t="s">
        <v>270</v>
      </c>
      <c r="C160" s="41">
        <v>2</v>
      </c>
      <c r="D160" s="42" t="s">
        <v>1</v>
      </c>
      <c r="E160" s="43"/>
      <c r="F160" s="44"/>
      <c r="G160" s="41"/>
      <c r="H160" s="44" t="s">
        <v>1</v>
      </c>
      <c r="I160" s="51"/>
      <c r="J160" s="46">
        <f t="shared" si="2"/>
        <v>0</v>
      </c>
      <c r="K160" s="27" t="s">
        <v>287</v>
      </c>
      <c r="L160" s="14"/>
      <c r="M160" s="4"/>
      <c r="N160" s="14"/>
      <c r="O160" s="23" t="s">
        <v>336</v>
      </c>
    </row>
    <row r="161" spans="1:15" s="8" customFormat="1" ht="56.25" x14ac:dyDescent="0.25">
      <c r="A161" s="39">
        <v>148</v>
      </c>
      <c r="B161" s="40" t="s">
        <v>271</v>
      </c>
      <c r="C161" s="41">
        <v>1</v>
      </c>
      <c r="D161" s="42" t="s">
        <v>1</v>
      </c>
      <c r="E161" s="43"/>
      <c r="F161" s="44"/>
      <c r="G161" s="41"/>
      <c r="H161" s="44" t="s">
        <v>1</v>
      </c>
      <c r="I161" s="51"/>
      <c r="J161" s="46">
        <f t="shared" si="2"/>
        <v>0</v>
      </c>
      <c r="K161" s="27" t="s">
        <v>286</v>
      </c>
      <c r="L161" s="14"/>
      <c r="M161" s="4"/>
      <c r="N161" s="14"/>
      <c r="O161" s="23" t="s">
        <v>337</v>
      </c>
    </row>
    <row r="162" spans="1:15" s="8" customFormat="1" ht="56.25" x14ac:dyDescent="0.25">
      <c r="A162" s="39">
        <v>149</v>
      </c>
      <c r="B162" s="40" t="s">
        <v>272</v>
      </c>
      <c r="C162" s="41">
        <v>2</v>
      </c>
      <c r="D162" s="42" t="s">
        <v>1</v>
      </c>
      <c r="E162" s="43"/>
      <c r="F162" s="44"/>
      <c r="G162" s="41"/>
      <c r="H162" s="44" t="s">
        <v>1</v>
      </c>
      <c r="I162" s="51"/>
      <c r="J162" s="46">
        <f t="shared" si="2"/>
        <v>0</v>
      </c>
      <c r="K162" s="27" t="s">
        <v>286</v>
      </c>
      <c r="L162" s="14"/>
      <c r="M162" s="4"/>
      <c r="N162" s="14"/>
      <c r="O162" s="23" t="s">
        <v>338</v>
      </c>
    </row>
    <row r="163" spans="1:15" s="8" customFormat="1" ht="56.25" x14ac:dyDescent="0.25">
      <c r="A163" s="39">
        <v>150</v>
      </c>
      <c r="B163" s="40" t="s">
        <v>273</v>
      </c>
      <c r="C163" s="41">
        <v>1</v>
      </c>
      <c r="D163" s="42" t="s">
        <v>1</v>
      </c>
      <c r="E163" s="43"/>
      <c r="F163" s="44"/>
      <c r="G163" s="41"/>
      <c r="H163" s="44" t="s">
        <v>1</v>
      </c>
      <c r="I163" s="51"/>
      <c r="J163" s="46">
        <f t="shared" si="2"/>
        <v>0</v>
      </c>
      <c r="K163" s="27" t="s">
        <v>286</v>
      </c>
      <c r="L163" s="14"/>
      <c r="M163" s="4"/>
      <c r="N163" s="14"/>
      <c r="O163" s="23" t="s">
        <v>339</v>
      </c>
    </row>
    <row r="164" spans="1:15" s="8" customFormat="1" ht="87.75" customHeight="1" x14ac:dyDescent="0.25">
      <c r="A164" s="39">
        <v>151</v>
      </c>
      <c r="B164" s="40" t="s">
        <v>274</v>
      </c>
      <c r="C164" s="41">
        <v>3</v>
      </c>
      <c r="D164" s="42" t="s">
        <v>1</v>
      </c>
      <c r="E164" s="43"/>
      <c r="F164" s="44"/>
      <c r="G164" s="41"/>
      <c r="H164" s="44" t="s">
        <v>1</v>
      </c>
      <c r="I164" s="51"/>
      <c r="J164" s="46">
        <f t="shared" si="2"/>
        <v>0</v>
      </c>
      <c r="K164" s="27" t="s">
        <v>286</v>
      </c>
      <c r="L164" s="14"/>
      <c r="M164" s="4" t="s">
        <v>293</v>
      </c>
      <c r="N164" s="14"/>
      <c r="O164" s="23" t="s">
        <v>340</v>
      </c>
    </row>
    <row r="165" spans="1:15" s="8" customFormat="1" ht="56.25" x14ac:dyDescent="0.25">
      <c r="A165" s="39">
        <v>152</v>
      </c>
      <c r="B165" s="40" t="s">
        <v>275</v>
      </c>
      <c r="C165" s="41">
        <v>2</v>
      </c>
      <c r="D165" s="42" t="s">
        <v>1</v>
      </c>
      <c r="E165" s="43"/>
      <c r="F165" s="44"/>
      <c r="G165" s="41"/>
      <c r="H165" s="44" t="s">
        <v>1</v>
      </c>
      <c r="I165" s="51"/>
      <c r="J165" s="46">
        <f t="shared" si="2"/>
        <v>0</v>
      </c>
      <c r="K165" s="27" t="s">
        <v>286</v>
      </c>
      <c r="L165" s="14"/>
      <c r="M165" s="4"/>
      <c r="N165" s="14"/>
      <c r="O165" s="23" t="s">
        <v>341</v>
      </c>
    </row>
    <row r="166" spans="1:15" s="8" customFormat="1" ht="56.25" x14ac:dyDescent="0.25">
      <c r="A166" s="39">
        <v>153</v>
      </c>
      <c r="B166" s="40" t="s">
        <v>276</v>
      </c>
      <c r="C166" s="41">
        <v>1</v>
      </c>
      <c r="D166" s="42" t="s">
        <v>1</v>
      </c>
      <c r="E166" s="43"/>
      <c r="F166" s="44"/>
      <c r="G166" s="41"/>
      <c r="H166" s="44" t="s">
        <v>1</v>
      </c>
      <c r="I166" s="51"/>
      <c r="J166" s="46">
        <f t="shared" si="2"/>
        <v>0</v>
      </c>
      <c r="K166" s="27" t="s">
        <v>286</v>
      </c>
      <c r="L166" s="14"/>
      <c r="M166" s="4"/>
      <c r="N166" s="14"/>
      <c r="O166" s="23" t="s">
        <v>342</v>
      </c>
    </row>
    <row r="167" spans="1:15" s="8" customFormat="1" ht="75" x14ac:dyDescent="0.25">
      <c r="A167" s="39">
        <v>154</v>
      </c>
      <c r="B167" s="40" t="s">
        <v>277</v>
      </c>
      <c r="C167" s="41">
        <v>1</v>
      </c>
      <c r="D167" s="42" t="s">
        <v>1</v>
      </c>
      <c r="E167" s="43"/>
      <c r="F167" s="44"/>
      <c r="G167" s="41"/>
      <c r="H167" s="44" t="s">
        <v>1</v>
      </c>
      <c r="I167" s="51"/>
      <c r="J167" s="46">
        <f t="shared" si="2"/>
        <v>0</v>
      </c>
      <c r="K167" s="27" t="s">
        <v>286</v>
      </c>
      <c r="L167" s="14"/>
      <c r="M167" s="4"/>
      <c r="N167" s="14"/>
      <c r="O167" s="23" t="s">
        <v>343</v>
      </c>
    </row>
    <row r="168" spans="1:15" s="8" customFormat="1" ht="56.25" x14ac:dyDescent="0.25">
      <c r="A168" s="39">
        <v>155</v>
      </c>
      <c r="B168" s="40" t="s">
        <v>278</v>
      </c>
      <c r="C168" s="41">
        <v>9</v>
      </c>
      <c r="D168" s="42" t="s">
        <v>1</v>
      </c>
      <c r="E168" s="43"/>
      <c r="F168" s="44"/>
      <c r="G168" s="41"/>
      <c r="H168" s="44" t="s">
        <v>1</v>
      </c>
      <c r="I168" s="51"/>
      <c r="J168" s="46">
        <f t="shared" si="2"/>
        <v>0</v>
      </c>
      <c r="K168" s="27" t="s">
        <v>287</v>
      </c>
      <c r="L168" s="14"/>
      <c r="M168" s="4"/>
      <c r="N168" s="14"/>
      <c r="O168" s="23" t="s">
        <v>344</v>
      </c>
    </row>
    <row r="169" spans="1:15" s="8" customFormat="1" ht="56.25" x14ac:dyDescent="0.25">
      <c r="A169" s="39">
        <v>156</v>
      </c>
      <c r="B169" s="40" t="s">
        <v>279</v>
      </c>
      <c r="C169" s="41">
        <v>1</v>
      </c>
      <c r="D169" s="42" t="s">
        <v>1</v>
      </c>
      <c r="E169" s="43"/>
      <c r="F169" s="44"/>
      <c r="G169" s="41"/>
      <c r="H169" s="44" t="s">
        <v>1</v>
      </c>
      <c r="I169" s="51"/>
      <c r="J169" s="46">
        <f t="shared" si="2"/>
        <v>0</v>
      </c>
      <c r="K169" s="27" t="s">
        <v>286</v>
      </c>
      <c r="L169" s="14"/>
      <c r="M169" s="4"/>
      <c r="N169" s="14"/>
      <c r="O169" s="23" t="s">
        <v>345</v>
      </c>
    </row>
    <row r="170" spans="1:15" s="8" customFormat="1" ht="56.25" x14ac:dyDescent="0.25">
      <c r="A170" s="39">
        <v>157</v>
      </c>
      <c r="B170" s="40" t="s">
        <v>280</v>
      </c>
      <c r="C170" s="41">
        <v>12</v>
      </c>
      <c r="D170" s="42" t="s">
        <v>1</v>
      </c>
      <c r="E170" s="43"/>
      <c r="F170" s="44"/>
      <c r="G170" s="41"/>
      <c r="H170" s="44" t="s">
        <v>1</v>
      </c>
      <c r="I170" s="51"/>
      <c r="J170" s="46">
        <f t="shared" si="2"/>
        <v>0</v>
      </c>
      <c r="K170" s="27" t="s">
        <v>286</v>
      </c>
      <c r="L170" s="14"/>
      <c r="M170" s="4"/>
      <c r="N170" s="14"/>
      <c r="O170" s="23" t="s">
        <v>346</v>
      </c>
    </row>
    <row r="171" spans="1:15" s="8" customFormat="1" ht="81.75" customHeight="1" x14ac:dyDescent="0.25">
      <c r="A171" s="39">
        <v>158</v>
      </c>
      <c r="B171" s="40" t="s">
        <v>281</v>
      </c>
      <c r="C171" s="41">
        <v>1</v>
      </c>
      <c r="D171" s="42" t="s">
        <v>1</v>
      </c>
      <c r="E171" s="43"/>
      <c r="F171" s="44"/>
      <c r="G171" s="41"/>
      <c r="H171" s="44" t="s">
        <v>1</v>
      </c>
      <c r="I171" s="51"/>
      <c r="J171" s="46">
        <f t="shared" si="2"/>
        <v>0</v>
      </c>
      <c r="K171" s="27" t="s">
        <v>286</v>
      </c>
      <c r="L171" s="14"/>
      <c r="M171" s="4" t="s">
        <v>293</v>
      </c>
      <c r="N171" s="14"/>
      <c r="O171" s="23" t="s">
        <v>347</v>
      </c>
    </row>
    <row r="172" spans="1:15" s="8" customFormat="1" ht="56.25" x14ac:dyDescent="0.25">
      <c r="A172" s="39">
        <v>159</v>
      </c>
      <c r="B172" s="40" t="s">
        <v>282</v>
      </c>
      <c r="C172" s="41">
        <v>2</v>
      </c>
      <c r="D172" s="42" t="s">
        <v>1</v>
      </c>
      <c r="E172" s="43"/>
      <c r="F172" s="44"/>
      <c r="G172" s="41"/>
      <c r="H172" s="44" t="s">
        <v>1</v>
      </c>
      <c r="I172" s="51"/>
      <c r="J172" s="46">
        <f t="shared" si="2"/>
        <v>0</v>
      </c>
      <c r="K172" s="27" t="s">
        <v>287</v>
      </c>
      <c r="L172" s="14"/>
      <c r="M172" s="4"/>
      <c r="N172" s="14"/>
      <c r="O172" s="23" t="s">
        <v>348</v>
      </c>
    </row>
    <row r="173" spans="1:15" s="8" customFormat="1" ht="56.25" x14ac:dyDescent="0.25">
      <c r="A173" s="39">
        <v>160</v>
      </c>
      <c r="B173" s="40" t="s">
        <v>283</v>
      </c>
      <c r="C173" s="41">
        <v>6</v>
      </c>
      <c r="D173" s="42" t="s">
        <v>1</v>
      </c>
      <c r="E173" s="43"/>
      <c r="F173" s="44"/>
      <c r="G173" s="41"/>
      <c r="H173" s="44" t="s">
        <v>1</v>
      </c>
      <c r="I173" s="51"/>
      <c r="J173" s="46">
        <f t="shared" si="2"/>
        <v>0</v>
      </c>
      <c r="K173" s="27" t="s">
        <v>286</v>
      </c>
      <c r="L173" s="14"/>
      <c r="M173" s="4"/>
      <c r="N173" s="14"/>
      <c r="O173" s="23" t="s">
        <v>349</v>
      </c>
    </row>
    <row r="174" spans="1:15" s="8" customFormat="1" ht="56.25" x14ac:dyDescent="0.25">
      <c r="A174" s="39">
        <v>161</v>
      </c>
      <c r="B174" s="40" t="s">
        <v>284</v>
      </c>
      <c r="C174" s="41">
        <f>1+1</f>
        <v>2</v>
      </c>
      <c r="D174" s="42" t="s">
        <v>1</v>
      </c>
      <c r="E174" s="43"/>
      <c r="F174" s="44"/>
      <c r="G174" s="41"/>
      <c r="H174" s="44" t="s">
        <v>1</v>
      </c>
      <c r="I174" s="51"/>
      <c r="J174" s="46">
        <f t="shared" si="2"/>
        <v>0</v>
      </c>
      <c r="K174" s="27" t="s">
        <v>529</v>
      </c>
      <c r="L174" s="14"/>
      <c r="M174" s="4"/>
      <c r="N174" s="14"/>
      <c r="O174" s="23" t="s">
        <v>625</v>
      </c>
    </row>
    <row r="175" spans="1:15" s="8" customFormat="1" ht="56.25" x14ac:dyDescent="0.25">
      <c r="A175" s="39">
        <v>162</v>
      </c>
      <c r="B175" s="40" t="s">
        <v>285</v>
      </c>
      <c r="C175" s="41">
        <v>1</v>
      </c>
      <c r="D175" s="42" t="s">
        <v>1</v>
      </c>
      <c r="E175" s="43"/>
      <c r="F175" s="44"/>
      <c r="G175" s="41"/>
      <c r="H175" s="44" t="s">
        <v>1</v>
      </c>
      <c r="I175" s="51"/>
      <c r="J175" s="46">
        <f t="shared" si="2"/>
        <v>0</v>
      </c>
      <c r="K175" s="27" t="s">
        <v>287</v>
      </c>
      <c r="L175" s="14"/>
      <c r="M175" s="4"/>
      <c r="N175" s="14"/>
      <c r="O175" s="23" t="s">
        <v>350</v>
      </c>
    </row>
    <row r="176" spans="1:15" s="8" customFormat="1" ht="150.75" customHeight="1" x14ac:dyDescent="0.25">
      <c r="A176" s="39">
        <v>163</v>
      </c>
      <c r="B176" s="40" t="s">
        <v>351</v>
      </c>
      <c r="C176" s="41">
        <v>2</v>
      </c>
      <c r="D176" s="42" t="s">
        <v>1</v>
      </c>
      <c r="E176" s="43"/>
      <c r="F176" s="44"/>
      <c r="G176" s="41"/>
      <c r="H176" s="44" t="s">
        <v>1</v>
      </c>
      <c r="I176" s="51"/>
      <c r="J176" s="46">
        <f t="shared" si="2"/>
        <v>0</v>
      </c>
      <c r="K176" s="27" t="s">
        <v>370</v>
      </c>
      <c r="L176" s="14"/>
      <c r="M176" s="4" t="s">
        <v>351</v>
      </c>
      <c r="N176" s="4" t="s">
        <v>379</v>
      </c>
      <c r="O176" s="23" t="s">
        <v>391</v>
      </c>
    </row>
    <row r="177" spans="1:15" s="8" customFormat="1" ht="120.75" customHeight="1" x14ac:dyDescent="0.25">
      <c r="A177" s="39">
        <v>164</v>
      </c>
      <c r="B177" s="40" t="s">
        <v>352</v>
      </c>
      <c r="C177" s="41">
        <f>1+2</f>
        <v>3</v>
      </c>
      <c r="D177" s="42" t="s">
        <v>1</v>
      </c>
      <c r="E177" s="43"/>
      <c r="F177" s="44"/>
      <c r="G177" s="41"/>
      <c r="H177" s="44" t="s">
        <v>1</v>
      </c>
      <c r="I177" s="51"/>
      <c r="J177" s="46">
        <f t="shared" si="2"/>
        <v>0</v>
      </c>
      <c r="K177" s="27" t="s">
        <v>476</v>
      </c>
      <c r="L177" s="14"/>
      <c r="M177" s="4"/>
      <c r="N177" s="4" t="s">
        <v>381</v>
      </c>
      <c r="O177" s="23" t="s">
        <v>477</v>
      </c>
    </row>
    <row r="178" spans="1:15" s="8" customFormat="1" ht="113.25" customHeight="1" x14ac:dyDescent="0.25">
      <c r="A178" s="39">
        <v>165</v>
      </c>
      <c r="B178" s="40" t="s">
        <v>353</v>
      </c>
      <c r="C178" s="41">
        <v>1</v>
      </c>
      <c r="D178" s="42" t="s">
        <v>1</v>
      </c>
      <c r="E178" s="43"/>
      <c r="F178" s="44"/>
      <c r="G178" s="41"/>
      <c r="H178" s="44" t="s">
        <v>1</v>
      </c>
      <c r="I178" s="51"/>
      <c r="J178" s="46">
        <f t="shared" si="2"/>
        <v>0</v>
      </c>
      <c r="K178" s="27" t="s">
        <v>371</v>
      </c>
      <c r="L178" s="14"/>
      <c r="M178" s="4"/>
      <c r="N178" s="4" t="s">
        <v>380</v>
      </c>
      <c r="O178" s="23" t="s">
        <v>392</v>
      </c>
    </row>
    <row r="179" spans="1:15" s="8" customFormat="1" ht="113.25" customHeight="1" x14ac:dyDescent="0.25">
      <c r="A179" s="39">
        <v>166</v>
      </c>
      <c r="B179" s="40" t="s">
        <v>354</v>
      </c>
      <c r="C179" s="41">
        <v>2</v>
      </c>
      <c r="D179" s="42" t="s">
        <v>1</v>
      </c>
      <c r="E179" s="43"/>
      <c r="F179" s="44"/>
      <c r="G179" s="41"/>
      <c r="H179" s="44" t="s">
        <v>1</v>
      </c>
      <c r="I179" s="51"/>
      <c r="J179" s="46">
        <f t="shared" si="2"/>
        <v>0</v>
      </c>
      <c r="K179" s="27" t="s">
        <v>372</v>
      </c>
      <c r="L179" s="14"/>
      <c r="M179" s="4"/>
      <c r="N179" s="4" t="s">
        <v>381</v>
      </c>
      <c r="O179" s="23" t="s">
        <v>393</v>
      </c>
    </row>
    <row r="180" spans="1:15" s="8" customFormat="1" ht="122.25" customHeight="1" x14ac:dyDescent="0.25">
      <c r="A180" s="39">
        <v>167</v>
      </c>
      <c r="B180" s="40" t="s">
        <v>355</v>
      </c>
      <c r="C180" s="41">
        <v>5</v>
      </c>
      <c r="D180" s="42" t="s">
        <v>1</v>
      </c>
      <c r="E180" s="43"/>
      <c r="F180" s="44"/>
      <c r="G180" s="41"/>
      <c r="H180" s="44" t="s">
        <v>1</v>
      </c>
      <c r="I180" s="51"/>
      <c r="J180" s="46">
        <f t="shared" si="2"/>
        <v>0</v>
      </c>
      <c r="K180" s="27" t="s">
        <v>370</v>
      </c>
      <c r="L180" s="14"/>
      <c r="M180" s="4"/>
      <c r="N180" s="4" t="s">
        <v>379</v>
      </c>
      <c r="O180" s="23" t="s">
        <v>394</v>
      </c>
    </row>
    <row r="181" spans="1:15" s="8" customFormat="1" ht="115.5" customHeight="1" x14ac:dyDescent="0.25">
      <c r="A181" s="39">
        <v>168</v>
      </c>
      <c r="B181" s="40" t="s">
        <v>356</v>
      </c>
      <c r="C181" s="41">
        <f>5+1</f>
        <v>6</v>
      </c>
      <c r="D181" s="42" t="s">
        <v>1</v>
      </c>
      <c r="E181" s="43"/>
      <c r="F181" s="44"/>
      <c r="G181" s="41"/>
      <c r="H181" s="44" t="s">
        <v>1</v>
      </c>
      <c r="I181" s="51"/>
      <c r="J181" s="46">
        <f t="shared" si="2"/>
        <v>0</v>
      </c>
      <c r="K181" s="27" t="s">
        <v>478</v>
      </c>
      <c r="L181" s="14"/>
      <c r="M181" s="4"/>
      <c r="N181" s="4" t="s">
        <v>379</v>
      </c>
      <c r="O181" s="23" t="s">
        <v>479</v>
      </c>
    </row>
    <row r="182" spans="1:15" s="8" customFormat="1" ht="100.5" customHeight="1" x14ac:dyDescent="0.25">
      <c r="A182" s="39">
        <v>169</v>
      </c>
      <c r="B182" s="40" t="s">
        <v>357</v>
      </c>
      <c r="C182" s="41">
        <v>2</v>
      </c>
      <c r="D182" s="42" t="s">
        <v>1</v>
      </c>
      <c r="E182" s="43"/>
      <c r="F182" s="44"/>
      <c r="G182" s="41"/>
      <c r="H182" s="44" t="s">
        <v>1</v>
      </c>
      <c r="I182" s="51"/>
      <c r="J182" s="46">
        <f t="shared" si="2"/>
        <v>0</v>
      </c>
      <c r="K182" s="27" t="s">
        <v>373</v>
      </c>
      <c r="L182" s="14"/>
      <c r="M182" s="4" t="s">
        <v>357</v>
      </c>
      <c r="N182" s="4" t="s">
        <v>382</v>
      </c>
      <c r="O182" s="23" t="s">
        <v>395</v>
      </c>
    </row>
    <row r="183" spans="1:15" s="8" customFormat="1" ht="111.75" customHeight="1" x14ac:dyDescent="0.25">
      <c r="A183" s="39">
        <v>170</v>
      </c>
      <c r="B183" s="40" t="s">
        <v>358</v>
      </c>
      <c r="C183" s="41">
        <f>2+3</f>
        <v>5</v>
      </c>
      <c r="D183" s="42" t="s">
        <v>1</v>
      </c>
      <c r="E183" s="43"/>
      <c r="F183" s="44"/>
      <c r="G183" s="41"/>
      <c r="H183" s="44" t="s">
        <v>1</v>
      </c>
      <c r="I183" s="51"/>
      <c r="J183" s="46">
        <f t="shared" si="2"/>
        <v>0</v>
      </c>
      <c r="K183" s="27" t="s">
        <v>482</v>
      </c>
      <c r="L183" s="14"/>
      <c r="M183" s="4" t="s">
        <v>86</v>
      </c>
      <c r="N183" s="4" t="s">
        <v>381</v>
      </c>
      <c r="O183" s="23" t="s">
        <v>663</v>
      </c>
    </row>
    <row r="184" spans="1:15" s="8" customFormat="1" ht="147" customHeight="1" x14ac:dyDescent="0.25">
      <c r="A184" s="39">
        <v>171</v>
      </c>
      <c r="B184" s="40" t="s">
        <v>359</v>
      </c>
      <c r="C184" s="41">
        <v>2</v>
      </c>
      <c r="D184" s="42" t="s">
        <v>1</v>
      </c>
      <c r="E184" s="43"/>
      <c r="F184" s="44"/>
      <c r="G184" s="41"/>
      <c r="H184" s="44" t="s">
        <v>1</v>
      </c>
      <c r="I184" s="51"/>
      <c r="J184" s="46">
        <f t="shared" si="2"/>
        <v>0</v>
      </c>
      <c r="K184" s="27" t="s">
        <v>374</v>
      </c>
      <c r="L184" s="14"/>
      <c r="M184" s="4" t="s">
        <v>359</v>
      </c>
      <c r="N184" s="4" t="s">
        <v>383</v>
      </c>
      <c r="O184" s="23" t="s">
        <v>396</v>
      </c>
    </row>
    <row r="185" spans="1:15" s="8" customFormat="1" ht="133.5" customHeight="1" x14ac:dyDescent="0.25">
      <c r="A185" s="39">
        <v>172</v>
      </c>
      <c r="B185" s="40" t="s">
        <v>360</v>
      </c>
      <c r="C185" s="41">
        <f>4+30</f>
        <v>34</v>
      </c>
      <c r="D185" s="42" t="s">
        <v>1</v>
      </c>
      <c r="E185" s="43"/>
      <c r="F185" s="44"/>
      <c r="G185" s="41"/>
      <c r="H185" s="44" t="s">
        <v>1</v>
      </c>
      <c r="I185" s="51"/>
      <c r="J185" s="46">
        <f t="shared" si="2"/>
        <v>0</v>
      </c>
      <c r="K185" s="27" t="s">
        <v>489</v>
      </c>
      <c r="L185" s="17" t="s">
        <v>490</v>
      </c>
      <c r="M185" s="4" t="s">
        <v>86</v>
      </c>
      <c r="N185" s="4" t="s">
        <v>383</v>
      </c>
      <c r="O185" s="23" t="s">
        <v>491</v>
      </c>
    </row>
    <row r="186" spans="1:15" s="8" customFormat="1" ht="45" x14ac:dyDescent="0.25">
      <c r="A186" s="39">
        <v>173</v>
      </c>
      <c r="B186" s="40" t="s">
        <v>361</v>
      </c>
      <c r="C186" s="41">
        <v>1</v>
      </c>
      <c r="D186" s="42" t="s">
        <v>1</v>
      </c>
      <c r="E186" s="43"/>
      <c r="F186" s="44"/>
      <c r="G186" s="41"/>
      <c r="H186" s="44" t="s">
        <v>1</v>
      </c>
      <c r="I186" s="51"/>
      <c r="J186" s="46">
        <f t="shared" si="2"/>
        <v>0</v>
      </c>
      <c r="K186" s="27" t="s">
        <v>375</v>
      </c>
      <c r="L186" s="14"/>
      <c r="M186" s="4"/>
      <c r="N186" s="4"/>
      <c r="O186" s="23" t="s">
        <v>397</v>
      </c>
    </row>
    <row r="187" spans="1:15" s="8" customFormat="1" ht="123.75" customHeight="1" x14ac:dyDescent="0.25">
      <c r="A187" s="39">
        <v>174</v>
      </c>
      <c r="B187" s="40" t="s">
        <v>362</v>
      </c>
      <c r="C187" s="41">
        <v>5</v>
      </c>
      <c r="D187" s="42" t="s">
        <v>1</v>
      </c>
      <c r="E187" s="43"/>
      <c r="F187" s="44"/>
      <c r="G187" s="41"/>
      <c r="H187" s="44" t="s">
        <v>1</v>
      </c>
      <c r="I187" s="51"/>
      <c r="J187" s="46">
        <f t="shared" si="2"/>
        <v>0</v>
      </c>
      <c r="K187" s="27" t="s">
        <v>377</v>
      </c>
      <c r="L187" s="14"/>
      <c r="M187" s="4" t="s">
        <v>386</v>
      </c>
      <c r="N187" s="4" t="s">
        <v>387</v>
      </c>
      <c r="O187" s="23" t="s">
        <v>398</v>
      </c>
    </row>
    <row r="188" spans="1:15" s="8" customFormat="1" ht="45" x14ac:dyDescent="0.25">
      <c r="A188" s="39">
        <v>175</v>
      </c>
      <c r="B188" s="40" t="s">
        <v>363</v>
      </c>
      <c r="C188" s="41">
        <v>12</v>
      </c>
      <c r="D188" s="42" t="s">
        <v>1</v>
      </c>
      <c r="E188" s="43"/>
      <c r="F188" s="44"/>
      <c r="G188" s="41"/>
      <c r="H188" s="44" t="s">
        <v>1</v>
      </c>
      <c r="I188" s="51"/>
      <c r="J188" s="46">
        <f t="shared" si="2"/>
        <v>0</v>
      </c>
      <c r="K188" s="27" t="s">
        <v>378</v>
      </c>
      <c r="L188" s="14"/>
      <c r="M188" s="4"/>
      <c r="N188" s="4"/>
      <c r="O188" s="23" t="s">
        <v>399</v>
      </c>
    </row>
    <row r="189" spans="1:15" s="8" customFormat="1" ht="134.25" customHeight="1" x14ac:dyDescent="0.25">
      <c r="A189" s="39">
        <v>176</v>
      </c>
      <c r="B189" s="40" t="s">
        <v>364</v>
      </c>
      <c r="C189" s="41">
        <f>1+1</f>
        <v>2</v>
      </c>
      <c r="D189" s="42" t="s">
        <v>1</v>
      </c>
      <c r="E189" s="43"/>
      <c r="F189" s="44"/>
      <c r="G189" s="41"/>
      <c r="H189" s="44" t="s">
        <v>1</v>
      </c>
      <c r="I189" s="51"/>
      <c r="J189" s="46">
        <f t="shared" si="2"/>
        <v>0</v>
      </c>
      <c r="K189" s="27" t="s">
        <v>597</v>
      </c>
      <c r="L189" s="14"/>
      <c r="M189" s="4"/>
      <c r="N189" s="4" t="s">
        <v>384</v>
      </c>
      <c r="O189" s="23" t="s">
        <v>598</v>
      </c>
    </row>
    <row r="190" spans="1:15" s="8" customFormat="1" ht="100.5" customHeight="1" x14ac:dyDescent="0.25">
      <c r="A190" s="39">
        <v>177</v>
      </c>
      <c r="B190" s="40" t="s">
        <v>365</v>
      </c>
      <c r="C190" s="41">
        <v>5</v>
      </c>
      <c r="D190" s="42" t="s">
        <v>1</v>
      </c>
      <c r="E190" s="43"/>
      <c r="F190" s="44"/>
      <c r="G190" s="41"/>
      <c r="H190" s="44" t="s">
        <v>1</v>
      </c>
      <c r="I190" s="51"/>
      <c r="J190" s="46">
        <f t="shared" si="2"/>
        <v>0</v>
      </c>
      <c r="K190" s="27" t="s">
        <v>376</v>
      </c>
      <c r="L190" s="14"/>
      <c r="M190" s="4"/>
      <c r="N190" s="4" t="s">
        <v>385</v>
      </c>
      <c r="O190" s="23" t="s">
        <v>400</v>
      </c>
    </row>
    <row r="191" spans="1:15" s="8" customFormat="1" ht="56.25" x14ac:dyDescent="0.25">
      <c r="A191" s="39">
        <v>178</v>
      </c>
      <c r="B191" s="40" t="s">
        <v>366</v>
      </c>
      <c r="C191" s="41">
        <v>2</v>
      </c>
      <c r="D191" s="42" t="s">
        <v>1</v>
      </c>
      <c r="E191" s="43"/>
      <c r="F191" s="44"/>
      <c r="G191" s="41"/>
      <c r="H191" s="44" t="s">
        <v>1</v>
      </c>
      <c r="I191" s="51"/>
      <c r="J191" s="46">
        <f t="shared" si="2"/>
        <v>0</v>
      </c>
      <c r="K191" s="27" t="s">
        <v>378</v>
      </c>
      <c r="L191" s="14"/>
      <c r="M191" s="4"/>
      <c r="N191" s="4"/>
      <c r="O191" s="23" t="s">
        <v>401</v>
      </c>
    </row>
    <row r="192" spans="1:15" s="8" customFormat="1" ht="150" x14ac:dyDescent="0.25">
      <c r="A192" s="39">
        <v>179</v>
      </c>
      <c r="B192" s="40" t="s">
        <v>367</v>
      </c>
      <c r="C192" s="41">
        <v>1</v>
      </c>
      <c r="D192" s="42" t="s">
        <v>1</v>
      </c>
      <c r="E192" s="43"/>
      <c r="F192" s="44"/>
      <c r="G192" s="41"/>
      <c r="H192" s="44" t="s">
        <v>1</v>
      </c>
      <c r="I192" s="51"/>
      <c r="J192" s="46">
        <f t="shared" si="2"/>
        <v>0</v>
      </c>
      <c r="K192" s="27" t="s">
        <v>287</v>
      </c>
      <c r="L192" s="14"/>
      <c r="M192" s="4"/>
      <c r="N192" s="4" t="s">
        <v>388</v>
      </c>
      <c r="O192" s="23" t="s">
        <v>402</v>
      </c>
    </row>
    <row r="193" spans="1:15" s="8" customFormat="1" ht="118.5" customHeight="1" x14ac:dyDescent="0.25">
      <c r="A193" s="39">
        <v>180</v>
      </c>
      <c r="B193" s="40" t="s">
        <v>368</v>
      </c>
      <c r="C193" s="41">
        <v>1</v>
      </c>
      <c r="D193" s="42" t="s">
        <v>1</v>
      </c>
      <c r="E193" s="43"/>
      <c r="F193" s="44"/>
      <c r="G193" s="41"/>
      <c r="H193" s="44" t="s">
        <v>1</v>
      </c>
      <c r="I193" s="51"/>
      <c r="J193" s="46">
        <f t="shared" si="2"/>
        <v>0</v>
      </c>
      <c r="K193" s="27" t="s">
        <v>370</v>
      </c>
      <c r="L193" s="14"/>
      <c r="M193" s="4" t="s">
        <v>389</v>
      </c>
      <c r="N193" s="4" t="s">
        <v>379</v>
      </c>
      <c r="O193" s="23" t="s">
        <v>403</v>
      </c>
    </row>
    <row r="194" spans="1:15" s="8" customFormat="1" ht="150" x14ac:dyDescent="0.25">
      <c r="A194" s="39">
        <v>181</v>
      </c>
      <c r="B194" s="40" t="s">
        <v>369</v>
      </c>
      <c r="C194" s="41">
        <v>1</v>
      </c>
      <c r="D194" s="42" t="s">
        <v>1</v>
      </c>
      <c r="E194" s="43"/>
      <c r="F194" s="44"/>
      <c r="G194" s="41"/>
      <c r="H194" s="44" t="s">
        <v>1</v>
      </c>
      <c r="I194" s="51"/>
      <c r="J194" s="46">
        <f t="shared" si="2"/>
        <v>0</v>
      </c>
      <c r="K194" s="27" t="s">
        <v>287</v>
      </c>
      <c r="L194" s="14"/>
      <c r="M194" s="4"/>
      <c r="N194" s="4" t="s">
        <v>390</v>
      </c>
      <c r="O194" s="23" t="s">
        <v>404</v>
      </c>
    </row>
    <row r="195" spans="1:15" s="8" customFormat="1" ht="105.75" customHeight="1" x14ac:dyDescent="0.25">
      <c r="A195" s="39">
        <v>182</v>
      </c>
      <c r="B195" s="40" t="s">
        <v>405</v>
      </c>
      <c r="C195" s="41">
        <v>2</v>
      </c>
      <c r="D195" s="42" t="s">
        <v>1</v>
      </c>
      <c r="E195" s="43"/>
      <c r="F195" s="44"/>
      <c r="G195" s="41"/>
      <c r="H195" s="44" t="s">
        <v>1</v>
      </c>
      <c r="I195" s="51"/>
      <c r="J195" s="46">
        <f t="shared" si="2"/>
        <v>0</v>
      </c>
      <c r="K195" s="27" t="s">
        <v>406</v>
      </c>
      <c r="L195" s="4" t="s">
        <v>407</v>
      </c>
      <c r="M195" s="14"/>
      <c r="N195" s="14" t="s">
        <v>408</v>
      </c>
      <c r="O195" s="22" t="s">
        <v>410</v>
      </c>
    </row>
    <row r="196" spans="1:15" s="8" customFormat="1" ht="117.75" customHeight="1" x14ac:dyDescent="0.25">
      <c r="A196" s="39">
        <v>183</v>
      </c>
      <c r="B196" s="40" t="s">
        <v>411</v>
      </c>
      <c r="C196" s="41">
        <v>2</v>
      </c>
      <c r="D196" s="42" t="s">
        <v>1</v>
      </c>
      <c r="E196" s="43"/>
      <c r="F196" s="44"/>
      <c r="G196" s="41"/>
      <c r="H196" s="44" t="s">
        <v>1</v>
      </c>
      <c r="I196" s="51"/>
      <c r="J196" s="46">
        <f t="shared" si="2"/>
        <v>0</v>
      </c>
      <c r="K196" s="28" t="s">
        <v>421</v>
      </c>
      <c r="L196" s="14" t="s">
        <v>407</v>
      </c>
      <c r="M196" s="14"/>
      <c r="N196" s="14" t="s">
        <v>422</v>
      </c>
      <c r="O196" s="22" t="s">
        <v>424</v>
      </c>
    </row>
    <row r="197" spans="1:15" s="8" customFormat="1" ht="75" x14ac:dyDescent="0.25">
      <c r="A197" s="39">
        <v>184</v>
      </c>
      <c r="B197" s="40" t="s">
        <v>412</v>
      </c>
      <c r="C197" s="41">
        <v>4</v>
      </c>
      <c r="D197" s="42" t="s">
        <v>1</v>
      </c>
      <c r="E197" s="43"/>
      <c r="F197" s="44"/>
      <c r="G197" s="41"/>
      <c r="H197" s="44" t="s">
        <v>1</v>
      </c>
      <c r="I197" s="51"/>
      <c r="J197" s="46">
        <f t="shared" si="2"/>
        <v>0</v>
      </c>
      <c r="K197" s="28" t="s">
        <v>423</v>
      </c>
      <c r="L197" s="14" t="s">
        <v>407</v>
      </c>
      <c r="M197" s="14"/>
      <c r="N197" s="14"/>
      <c r="O197" s="22" t="s">
        <v>409</v>
      </c>
    </row>
    <row r="198" spans="1:15" s="8" customFormat="1" ht="132" customHeight="1" x14ac:dyDescent="0.25">
      <c r="A198" s="39">
        <v>185</v>
      </c>
      <c r="B198" s="40" t="s">
        <v>413</v>
      </c>
      <c r="C198" s="41">
        <v>1</v>
      </c>
      <c r="D198" s="42" t="s">
        <v>1</v>
      </c>
      <c r="E198" s="43"/>
      <c r="F198" s="44"/>
      <c r="G198" s="41"/>
      <c r="H198" s="44" t="s">
        <v>1</v>
      </c>
      <c r="I198" s="51"/>
      <c r="J198" s="46">
        <f t="shared" si="2"/>
        <v>0</v>
      </c>
      <c r="K198" s="28" t="s">
        <v>421</v>
      </c>
      <c r="L198" s="14" t="s">
        <v>407</v>
      </c>
      <c r="M198" s="14"/>
      <c r="N198" s="14" t="s">
        <v>422</v>
      </c>
      <c r="O198" s="22" t="s">
        <v>425</v>
      </c>
    </row>
    <row r="199" spans="1:15" s="8" customFormat="1" ht="126.75" customHeight="1" x14ac:dyDescent="0.25">
      <c r="A199" s="39">
        <v>186</v>
      </c>
      <c r="B199" s="40" t="s">
        <v>414</v>
      </c>
      <c r="C199" s="41">
        <v>4</v>
      </c>
      <c r="D199" s="42" t="s">
        <v>1</v>
      </c>
      <c r="E199" s="43"/>
      <c r="F199" s="44"/>
      <c r="G199" s="41"/>
      <c r="H199" s="44" t="s">
        <v>1</v>
      </c>
      <c r="I199" s="51"/>
      <c r="J199" s="46">
        <f t="shared" si="2"/>
        <v>0</v>
      </c>
      <c r="K199" s="28" t="s">
        <v>421</v>
      </c>
      <c r="L199" s="14" t="s">
        <v>407</v>
      </c>
      <c r="M199" s="14"/>
      <c r="N199" s="14" t="s">
        <v>422</v>
      </c>
      <c r="O199" s="22" t="s">
        <v>426</v>
      </c>
    </row>
    <row r="200" spans="1:15" s="8" customFormat="1" ht="126" customHeight="1" x14ac:dyDescent="0.25">
      <c r="A200" s="39">
        <v>187</v>
      </c>
      <c r="B200" s="40" t="s">
        <v>415</v>
      </c>
      <c r="C200" s="41">
        <v>10</v>
      </c>
      <c r="D200" s="42" t="s">
        <v>1</v>
      </c>
      <c r="E200" s="43"/>
      <c r="F200" s="44"/>
      <c r="G200" s="41"/>
      <c r="H200" s="44" t="s">
        <v>1</v>
      </c>
      <c r="I200" s="51"/>
      <c r="J200" s="46">
        <f t="shared" si="2"/>
        <v>0</v>
      </c>
      <c r="K200" s="28" t="s">
        <v>421</v>
      </c>
      <c r="L200" s="14" t="s">
        <v>407</v>
      </c>
      <c r="M200" s="14"/>
      <c r="N200" s="14" t="s">
        <v>422</v>
      </c>
      <c r="O200" s="22" t="s">
        <v>427</v>
      </c>
    </row>
    <row r="201" spans="1:15" s="8" customFormat="1" ht="95.25" customHeight="1" x14ac:dyDescent="0.25">
      <c r="A201" s="39">
        <v>188</v>
      </c>
      <c r="B201" s="40" t="s">
        <v>416</v>
      </c>
      <c r="C201" s="41">
        <f>5+1+1</f>
        <v>7</v>
      </c>
      <c r="D201" s="42" t="s">
        <v>1</v>
      </c>
      <c r="E201" s="43"/>
      <c r="F201" s="44"/>
      <c r="G201" s="41"/>
      <c r="H201" s="44" t="s">
        <v>1</v>
      </c>
      <c r="I201" s="51"/>
      <c r="J201" s="46">
        <f t="shared" si="2"/>
        <v>0</v>
      </c>
      <c r="K201" s="28" t="s">
        <v>486</v>
      </c>
      <c r="L201" s="14" t="s">
        <v>487</v>
      </c>
      <c r="M201" s="14"/>
      <c r="N201" s="14" t="s">
        <v>422</v>
      </c>
      <c r="O201" s="22" t="s">
        <v>488</v>
      </c>
    </row>
    <row r="202" spans="1:15" s="8" customFormat="1" ht="95.25" customHeight="1" x14ac:dyDescent="0.25">
      <c r="A202" s="39">
        <v>189</v>
      </c>
      <c r="B202" s="40" t="s">
        <v>417</v>
      </c>
      <c r="C202" s="41">
        <v>5</v>
      </c>
      <c r="D202" s="42" t="s">
        <v>1</v>
      </c>
      <c r="E202" s="43"/>
      <c r="F202" s="44"/>
      <c r="G202" s="41"/>
      <c r="H202" s="44" t="s">
        <v>1</v>
      </c>
      <c r="I202" s="51"/>
      <c r="J202" s="46">
        <f t="shared" si="2"/>
        <v>0</v>
      </c>
      <c r="K202" s="28" t="s">
        <v>421</v>
      </c>
      <c r="L202" s="14" t="s">
        <v>407</v>
      </c>
      <c r="M202" s="14"/>
      <c r="N202" s="14" t="s">
        <v>422</v>
      </c>
      <c r="O202" s="22" t="s">
        <v>428</v>
      </c>
    </row>
    <row r="203" spans="1:15" s="8" customFormat="1" ht="95.25" customHeight="1" x14ac:dyDescent="0.25">
      <c r="A203" s="39">
        <v>190</v>
      </c>
      <c r="B203" s="40" t="s">
        <v>418</v>
      </c>
      <c r="C203" s="41">
        <v>6</v>
      </c>
      <c r="D203" s="42" t="s">
        <v>1</v>
      </c>
      <c r="E203" s="43"/>
      <c r="F203" s="44"/>
      <c r="G203" s="41"/>
      <c r="H203" s="44" t="s">
        <v>1</v>
      </c>
      <c r="I203" s="51"/>
      <c r="J203" s="46">
        <f t="shared" si="2"/>
        <v>0</v>
      </c>
      <c r="K203" s="28" t="s">
        <v>421</v>
      </c>
      <c r="L203" s="14" t="s">
        <v>407</v>
      </c>
      <c r="M203" s="14"/>
      <c r="N203" s="14" t="s">
        <v>422</v>
      </c>
      <c r="O203" s="22" t="s">
        <v>429</v>
      </c>
    </row>
    <row r="204" spans="1:15" s="8" customFormat="1" ht="95.25" customHeight="1" x14ac:dyDescent="0.25">
      <c r="A204" s="39">
        <v>191</v>
      </c>
      <c r="B204" s="40" t="s">
        <v>419</v>
      </c>
      <c r="C204" s="41">
        <f>2+1</f>
        <v>3</v>
      </c>
      <c r="D204" s="42" t="s">
        <v>1</v>
      </c>
      <c r="E204" s="43"/>
      <c r="F204" s="44"/>
      <c r="G204" s="41"/>
      <c r="H204" s="44" t="s">
        <v>1</v>
      </c>
      <c r="I204" s="51"/>
      <c r="J204" s="46">
        <f t="shared" si="2"/>
        <v>0</v>
      </c>
      <c r="K204" s="28" t="s">
        <v>499</v>
      </c>
      <c r="L204" s="14" t="s">
        <v>498</v>
      </c>
      <c r="M204" s="14"/>
      <c r="N204" s="14" t="s">
        <v>422</v>
      </c>
      <c r="O204" s="22" t="s">
        <v>500</v>
      </c>
    </row>
    <row r="205" spans="1:15" s="8" customFormat="1" ht="95.25" customHeight="1" x14ac:dyDescent="0.25">
      <c r="A205" s="39">
        <v>192</v>
      </c>
      <c r="B205" s="40" t="s">
        <v>420</v>
      </c>
      <c r="C205" s="41">
        <v>1</v>
      </c>
      <c r="D205" s="42" t="s">
        <v>1</v>
      </c>
      <c r="E205" s="43"/>
      <c r="F205" s="44"/>
      <c r="G205" s="41"/>
      <c r="H205" s="44" t="s">
        <v>1</v>
      </c>
      <c r="I205" s="51"/>
      <c r="J205" s="46">
        <f t="shared" si="2"/>
        <v>0</v>
      </c>
      <c r="K205" s="28" t="s">
        <v>421</v>
      </c>
      <c r="L205" s="14" t="s">
        <v>407</v>
      </c>
      <c r="M205" s="14"/>
      <c r="N205" s="14" t="s">
        <v>422</v>
      </c>
      <c r="O205" s="22" t="s">
        <v>430</v>
      </c>
    </row>
    <row r="206" spans="1:15" s="8" customFormat="1" ht="75" x14ac:dyDescent="0.25">
      <c r="A206" s="39">
        <v>193</v>
      </c>
      <c r="B206" s="40" t="s">
        <v>431</v>
      </c>
      <c r="C206" s="41" t="s">
        <v>168</v>
      </c>
      <c r="D206" s="42" t="s">
        <v>1</v>
      </c>
      <c r="E206" s="43"/>
      <c r="F206" s="44"/>
      <c r="G206" s="41"/>
      <c r="H206" s="44" t="s">
        <v>1</v>
      </c>
      <c r="I206" s="51"/>
      <c r="J206" s="46">
        <f t="shared" si="2"/>
        <v>0</v>
      </c>
      <c r="K206" s="28" t="s">
        <v>433</v>
      </c>
      <c r="L206" s="14" t="s">
        <v>407</v>
      </c>
      <c r="M206" s="14"/>
      <c r="N206" s="14"/>
      <c r="O206" s="22"/>
    </row>
    <row r="207" spans="1:15" s="8" customFormat="1" ht="75" x14ac:dyDescent="0.25">
      <c r="A207" s="39">
        <v>194</v>
      </c>
      <c r="B207" s="40" t="s">
        <v>432</v>
      </c>
      <c r="C207" s="41" t="s">
        <v>11</v>
      </c>
      <c r="D207" s="42" t="s">
        <v>1</v>
      </c>
      <c r="E207" s="43"/>
      <c r="F207" s="44"/>
      <c r="G207" s="41"/>
      <c r="H207" s="44" t="s">
        <v>1</v>
      </c>
      <c r="I207" s="51"/>
      <c r="J207" s="46">
        <f t="shared" ref="J207:J219" si="3">I207*G207</f>
        <v>0</v>
      </c>
      <c r="K207" s="28" t="s">
        <v>434</v>
      </c>
      <c r="L207" s="14" t="s">
        <v>407</v>
      </c>
      <c r="M207" s="14"/>
      <c r="N207" s="14"/>
      <c r="O207" s="22"/>
    </row>
    <row r="208" spans="1:15" s="8" customFormat="1" ht="75" x14ac:dyDescent="0.25">
      <c r="A208" s="39">
        <v>195</v>
      </c>
      <c r="B208" s="40" t="s">
        <v>435</v>
      </c>
      <c r="C208" s="41" t="s">
        <v>73</v>
      </c>
      <c r="D208" s="42" t="s">
        <v>1</v>
      </c>
      <c r="E208" s="43"/>
      <c r="F208" s="44"/>
      <c r="G208" s="41"/>
      <c r="H208" s="44" t="s">
        <v>1</v>
      </c>
      <c r="I208" s="51"/>
      <c r="J208" s="46">
        <f t="shared" si="3"/>
        <v>0</v>
      </c>
      <c r="K208" s="28" t="s">
        <v>441</v>
      </c>
      <c r="L208" s="14"/>
      <c r="M208" s="14"/>
      <c r="N208" s="14"/>
      <c r="O208" s="22"/>
    </row>
    <row r="209" spans="1:15" s="8" customFormat="1" ht="75" x14ac:dyDescent="0.25">
      <c r="A209" s="39">
        <v>196</v>
      </c>
      <c r="B209" s="40" t="s">
        <v>436</v>
      </c>
      <c r="C209" s="41">
        <v>2</v>
      </c>
      <c r="D209" s="42" t="s">
        <v>1</v>
      </c>
      <c r="E209" s="43"/>
      <c r="F209" s="44"/>
      <c r="G209" s="41"/>
      <c r="H209" s="44" t="s">
        <v>1</v>
      </c>
      <c r="I209" s="51"/>
      <c r="J209" s="46">
        <f t="shared" si="3"/>
        <v>0</v>
      </c>
      <c r="K209" s="28" t="s">
        <v>442</v>
      </c>
      <c r="L209" s="14"/>
      <c r="M209" s="14"/>
      <c r="N209" s="14"/>
      <c r="O209" s="22" t="s">
        <v>664</v>
      </c>
    </row>
    <row r="210" spans="1:15" s="8" customFormat="1" ht="75" x14ac:dyDescent="0.25">
      <c r="A210" s="39">
        <v>197</v>
      </c>
      <c r="B210" s="40" t="s">
        <v>437</v>
      </c>
      <c r="C210" s="41">
        <v>2</v>
      </c>
      <c r="D210" s="42" t="s">
        <v>1</v>
      </c>
      <c r="E210" s="43"/>
      <c r="F210" s="44"/>
      <c r="G210" s="41"/>
      <c r="H210" s="44" t="s">
        <v>1</v>
      </c>
      <c r="I210" s="51"/>
      <c r="J210" s="46">
        <f t="shared" si="3"/>
        <v>0</v>
      </c>
      <c r="K210" s="28" t="s">
        <v>443</v>
      </c>
      <c r="L210" s="14"/>
      <c r="M210" s="14"/>
      <c r="N210" s="14"/>
      <c r="O210" s="22" t="s">
        <v>664</v>
      </c>
    </row>
    <row r="211" spans="1:15" s="8" customFormat="1" ht="75" x14ac:dyDescent="0.25">
      <c r="A211" s="39">
        <v>198</v>
      </c>
      <c r="B211" s="40" t="s">
        <v>438</v>
      </c>
      <c r="C211" s="41">
        <v>2</v>
      </c>
      <c r="D211" s="42" t="s">
        <v>1</v>
      </c>
      <c r="E211" s="43"/>
      <c r="F211" s="44"/>
      <c r="G211" s="41"/>
      <c r="H211" s="44" t="s">
        <v>1</v>
      </c>
      <c r="I211" s="51"/>
      <c r="J211" s="46">
        <f t="shared" si="3"/>
        <v>0</v>
      </c>
      <c r="K211" s="28" t="s">
        <v>444</v>
      </c>
      <c r="L211" s="14"/>
      <c r="M211" s="14"/>
      <c r="N211" s="14"/>
      <c r="O211" s="22"/>
    </row>
    <row r="212" spans="1:15" s="8" customFormat="1" ht="75" x14ac:dyDescent="0.25">
      <c r="A212" s="39">
        <v>199</v>
      </c>
      <c r="B212" s="40" t="s">
        <v>439</v>
      </c>
      <c r="C212" s="41">
        <v>2</v>
      </c>
      <c r="D212" s="42" t="s">
        <v>1</v>
      </c>
      <c r="E212" s="43"/>
      <c r="F212" s="44"/>
      <c r="G212" s="41"/>
      <c r="H212" s="44" t="s">
        <v>1</v>
      </c>
      <c r="I212" s="51"/>
      <c r="J212" s="46">
        <f t="shared" si="3"/>
        <v>0</v>
      </c>
      <c r="K212" s="28" t="s">
        <v>445</v>
      </c>
      <c r="L212" s="14"/>
      <c r="M212" s="14"/>
      <c r="N212" s="14"/>
      <c r="O212" s="22"/>
    </row>
    <row r="213" spans="1:15" s="8" customFormat="1" ht="75" x14ac:dyDescent="0.25">
      <c r="A213" s="39">
        <v>200</v>
      </c>
      <c r="B213" s="40" t="s">
        <v>440</v>
      </c>
      <c r="C213" s="41">
        <v>4</v>
      </c>
      <c r="D213" s="42" t="s">
        <v>1</v>
      </c>
      <c r="E213" s="43"/>
      <c r="F213" s="44"/>
      <c r="G213" s="41"/>
      <c r="H213" s="44" t="s">
        <v>1</v>
      </c>
      <c r="I213" s="51"/>
      <c r="J213" s="46">
        <f t="shared" si="3"/>
        <v>0</v>
      </c>
      <c r="K213" s="28" t="s">
        <v>446</v>
      </c>
      <c r="L213" s="14"/>
      <c r="M213" s="14"/>
      <c r="N213" s="14"/>
      <c r="O213" s="22" t="s">
        <v>666</v>
      </c>
    </row>
    <row r="214" spans="1:15" s="8" customFormat="1" ht="75" x14ac:dyDescent="0.25">
      <c r="A214" s="39">
        <v>201</v>
      </c>
      <c r="B214" s="40" t="s">
        <v>447</v>
      </c>
      <c r="C214" s="41">
        <v>2</v>
      </c>
      <c r="D214" s="42" t="s">
        <v>1</v>
      </c>
      <c r="E214" s="43"/>
      <c r="F214" s="44"/>
      <c r="G214" s="41"/>
      <c r="H214" s="44" t="s">
        <v>1</v>
      </c>
      <c r="I214" s="51"/>
      <c r="J214" s="46">
        <f t="shared" si="3"/>
        <v>0</v>
      </c>
      <c r="K214" s="27" t="s">
        <v>452</v>
      </c>
      <c r="L214" s="14"/>
      <c r="M214" s="14"/>
      <c r="N214" s="14"/>
      <c r="O214" s="23" t="s">
        <v>456</v>
      </c>
    </row>
    <row r="215" spans="1:15" s="8" customFormat="1" ht="75" x14ac:dyDescent="0.25">
      <c r="A215" s="39">
        <v>202</v>
      </c>
      <c r="B215" s="40" t="s">
        <v>448</v>
      </c>
      <c r="C215" s="41">
        <v>2</v>
      </c>
      <c r="D215" s="42" t="s">
        <v>1</v>
      </c>
      <c r="E215" s="43"/>
      <c r="F215" s="44"/>
      <c r="G215" s="41"/>
      <c r="H215" s="44" t="s">
        <v>1</v>
      </c>
      <c r="I215" s="51"/>
      <c r="J215" s="46">
        <f t="shared" si="3"/>
        <v>0</v>
      </c>
      <c r="K215" s="27" t="s">
        <v>452</v>
      </c>
      <c r="L215" s="14"/>
      <c r="M215" s="14"/>
      <c r="N215" s="14"/>
      <c r="O215" s="23" t="s">
        <v>457</v>
      </c>
    </row>
    <row r="216" spans="1:15" s="8" customFormat="1" ht="75" x14ac:dyDescent="0.25">
      <c r="A216" s="39">
        <v>203</v>
      </c>
      <c r="B216" s="40" t="s">
        <v>449</v>
      </c>
      <c r="C216" s="41">
        <v>8</v>
      </c>
      <c r="D216" s="42" t="s">
        <v>1</v>
      </c>
      <c r="E216" s="43"/>
      <c r="F216" s="44"/>
      <c r="G216" s="41"/>
      <c r="H216" s="44" t="s">
        <v>1</v>
      </c>
      <c r="I216" s="51"/>
      <c r="J216" s="46">
        <f t="shared" si="3"/>
        <v>0</v>
      </c>
      <c r="K216" s="27" t="s">
        <v>453</v>
      </c>
      <c r="L216" s="14"/>
      <c r="M216" s="14"/>
      <c r="N216" s="14"/>
      <c r="O216" s="23" t="s">
        <v>458</v>
      </c>
    </row>
    <row r="217" spans="1:15" s="8" customFormat="1" ht="75" x14ac:dyDescent="0.25">
      <c r="A217" s="39">
        <v>204</v>
      </c>
      <c r="B217" s="40" t="s">
        <v>450</v>
      </c>
      <c r="C217" s="41">
        <v>2</v>
      </c>
      <c r="D217" s="42" t="s">
        <v>1</v>
      </c>
      <c r="E217" s="43"/>
      <c r="F217" s="44"/>
      <c r="G217" s="41"/>
      <c r="H217" s="44" t="s">
        <v>1</v>
      </c>
      <c r="I217" s="51"/>
      <c r="J217" s="46">
        <f t="shared" si="3"/>
        <v>0</v>
      </c>
      <c r="K217" s="27" t="s">
        <v>454</v>
      </c>
      <c r="L217" s="14"/>
      <c r="M217" s="14"/>
      <c r="N217" s="14"/>
      <c r="O217" s="23" t="s">
        <v>459</v>
      </c>
    </row>
    <row r="218" spans="1:15" s="8" customFormat="1" ht="83.25" customHeight="1" x14ac:dyDescent="0.25">
      <c r="A218" s="39">
        <v>205</v>
      </c>
      <c r="B218" s="40" t="s">
        <v>672</v>
      </c>
      <c r="C218" s="41">
        <v>1</v>
      </c>
      <c r="D218" s="42" t="s">
        <v>1</v>
      </c>
      <c r="E218" s="43"/>
      <c r="F218" s="44"/>
      <c r="G218" s="41"/>
      <c r="H218" s="44" t="s">
        <v>1</v>
      </c>
      <c r="I218" s="51"/>
      <c r="J218" s="46">
        <f t="shared" si="3"/>
        <v>0</v>
      </c>
      <c r="K218" s="27">
        <v>4568</v>
      </c>
      <c r="L218" s="14"/>
      <c r="M218" s="14"/>
      <c r="N218" s="14"/>
      <c r="O218" s="23">
        <v>2169</v>
      </c>
    </row>
    <row r="219" spans="1:15" s="8" customFormat="1" ht="75" x14ac:dyDescent="0.25">
      <c r="A219" s="39">
        <v>206</v>
      </c>
      <c r="B219" s="40" t="s">
        <v>451</v>
      </c>
      <c r="C219" s="41">
        <v>4</v>
      </c>
      <c r="D219" s="42" t="s">
        <v>1</v>
      </c>
      <c r="E219" s="43"/>
      <c r="F219" s="44"/>
      <c r="G219" s="41"/>
      <c r="H219" s="44" t="s">
        <v>1</v>
      </c>
      <c r="I219" s="51"/>
      <c r="J219" s="46">
        <f t="shared" si="3"/>
        <v>0</v>
      </c>
      <c r="K219" s="27" t="s">
        <v>455</v>
      </c>
      <c r="L219" s="14"/>
      <c r="M219" s="14"/>
      <c r="N219" s="14"/>
      <c r="O219" s="23" t="s">
        <v>460</v>
      </c>
    </row>
    <row r="220" spans="1:15" s="8" customFormat="1" ht="19.5" thickBot="1" x14ac:dyDescent="0.35">
      <c r="A220" s="52">
        <v>207</v>
      </c>
      <c r="B220" s="53" t="s">
        <v>648</v>
      </c>
      <c r="C220" s="54">
        <f>SUM(C14:C219)</f>
        <v>2754</v>
      </c>
      <c r="D220" s="55" t="s">
        <v>1</v>
      </c>
      <c r="E220" s="56"/>
      <c r="F220" s="57"/>
      <c r="G220" s="57">
        <f>SUM(G14:G219)</f>
        <v>0</v>
      </c>
      <c r="H220" s="57"/>
      <c r="I220" s="58"/>
      <c r="J220" s="62">
        <f>SUM(J14:J219)</f>
        <v>0</v>
      </c>
      <c r="K220" s="29"/>
      <c r="L220" s="29"/>
      <c r="M220" s="29"/>
      <c r="N220" s="29"/>
      <c r="O220" s="30"/>
    </row>
    <row r="222" spans="1:15" ht="15.75" x14ac:dyDescent="0.25">
      <c r="B222" s="31" t="s">
        <v>653</v>
      </c>
      <c r="C222" s="32"/>
      <c r="D222" s="32" t="s">
        <v>655</v>
      </c>
    </row>
    <row r="223" spans="1:15" ht="15.75" x14ac:dyDescent="0.25">
      <c r="B223" s="31" t="s">
        <v>652</v>
      </c>
      <c r="C223" s="32" t="s">
        <v>654</v>
      </c>
      <c r="D223" s="32"/>
    </row>
  </sheetData>
  <autoFilter ref="A13:O220"/>
  <mergeCells count="14">
    <mergeCell ref="A12:D12"/>
    <mergeCell ref="E12:J12"/>
    <mergeCell ref="F7:J7"/>
    <mergeCell ref="F8:J8"/>
    <mergeCell ref="K5:O5"/>
    <mergeCell ref="K6:O6"/>
    <mergeCell ref="K7:O7"/>
    <mergeCell ref="K8:O8"/>
    <mergeCell ref="A1:O1"/>
    <mergeCell ref="A3:O3"/>
    <mergeCell ref="A7:E7"/>
    <mergeCell ref="A8:E8"/>
    <mergeCell ref="A6:E6"/>
    <mergeCell ref="F6:J6"/>
  </mergeCells>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Лапина Елена Александровна</dc:creator>
  <cp:lastModifiedBy>Лапина Елена Александровна</cp:lastModifiedBy>
  <cp:lastPrinted>2024-02-27T06:44:55Z</cp:lastPrinted>
  <dcterms:created xsi:type="dcterms:W3CDTF">2024-02-06T07:10:07Z</dcterms:created>
  <dcterms:modified xsi:type="dcterms:W3CDTF">2024-02-29T05:39:16Z</dcterms:modified>
</cp:coreProperties>
</file>